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202300"/>
  <mc:AlternateContent xmlns:mc="http://schemas.openxmlformats.org/markup-compatibility/2006">
    <mc:Choice Requires="x15">
      <x15ac:absPath xmlns:x15ac="http://schemas.microsoft.com/office/spreadsheetml/2010/11/ac" url="/Users/nickday/Desktop/Work/UK Carbon Code of Conduct/Resources &amp; Standards/Latest/newest/even newer/Jul 2026/OneDrive_1_14-07-2026/"/>
    </mc:Choice>
  </mc:AlternateContent>
  <xr:revisionPtr revIDLastSave="0" documentId="13_ncr:1_{4FC85190-7D17-F947-9923-61DBAB3FC2FC}" xr6:coauthVersionLast="47" xr6:coauthVersionMax="47" xr10:uidLastSave="{00000000-0000-0000-0000-000000000000}"/>
  <bookViews>
    <workbookView xWindow="0" yWindow="660" windowWidth="30240" windowHeight="16700" xr2:uid="{3DDBBDE3-28C5-4A9A-B3F7-0098C5FF4E3E}"/>
  </bookViews>
  <sheets>
    <sheet name="Balance" sheetId="1" r:id="rId1"/>
    <sheet name="Emissions" sheetId="2" r:id="rId2"/>
    <sheet name="Removals" sheetId="3" r:id="rId3"/>
  </sheets>
  <definedNames>
    <definedName name="_xlnm.Print_Area" localSheetId="0">Balance!$A$1:$S$28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 l="1"/>
  <c r="B6" i="1"/>
  <c r="C5" i="1"/>
  <c r="B5" i="1"/>
  <c r="L11" i="1"/>
  <c r="O12" i="1"/>
  <c r="O13" i="1" s="1"/>
  <c r="O14" i="1" s="1"/>
  <c r="O15" i="1" s="1"/>
  <c r="O16" i="1" s="1"/>
  <c r="O17" i="1" s="1"/>
  <c r="O18" i="1" s="1"/>
  <c r="O19" i="1" s="1"/>
  <c r="O20" i="1" s="1"/>
  <c r="L12" i="1"/>
  <c r="L13" i="1" s="1"/>
  <c r="L14" i="1" s="1"/>
  <c r="L15" i="1" s="1"/>
  <c r="L16" i="1" s="1"/>
  <c r="L17" i="1" s="1"/>
  <c r="L18" i="1" s="1"/>
  <c r="L19" i="1" s="1"/>
  <c r="L20" i="1" s="1"/>
  <c r="N11" i="1"/>
  <c r="M20" i="1"/>
  <c r="M19" i="1"/>
  <c r="M18" i="1"/>
  <c r="M17" i="1"/>
  <c r="M16" i="1"/>
  <c r="M15" i="1"/>
  <c r="M14" i="1"/>
  <c r="M13" i="1"/>
  <c r="M12" i="1"/>
  <c r="M11" i="1"/>
  <c r="P11" i="1" l="1"/>
  <c r="N12" i="1"/>
  <c r="G16" i="1"/>
  <c r="G18" i="1"/>
  <c r="G19" i="1"/>
  <c r="G20" i="1"/>
  <c r="G17" i="1"/>
  <c r="G11" i="1"/>
  <c r="G13" i="1"/>
  <c r="G14" i="1"/>
  <c r="G15" i="1"/>
  <c r="G12" i="1"/>
  <c r="P12" i="1" l="1"/>
  <c r="Q12" i="1" s="1"/>
  <c r="N13" i="1"/>
  <c r="B20" i="1"/>
  <c r="H28" i="2"/>
  <c r="I28" i="2"/>
  <c r="H25" i="2"/>
  <c r="I25" i="2"/>
  <c r="H26" i="2"/>
  <c r="I26" i="2"/>
  <c r="H27" i="2"/>
  <c r="I27" i="2"/>
  <c r="H25" i="3"/>
  <c r="I25" i="3"/>
  <c r="H26" i="3"/>
  <c r="I26" i="3"/>
  <c r="H27" i="3"/>
  <c r="I27" i="3"/>
  <c r="P13" i="1" l="1"/>
  <c r="N14" i="1"/>
  <c r="G24" i="3"/>
  <c r="I24" i="3" s="1"/>
  <c r="G23" i="3"/>
  <c r="I23" i="3" s="1"/>
  <c r="G22" i="3"/>
  <c r="I22" i="3" s="1"/>
  <c r="G21" i="3"/>
  <c r="H21" i="3" s="1"/>
  <c r="G20" i="3"/>
  <c r="I20" i="3" s="1"/>
  <c r="G19" i="3"/>
  <c r="H19" i="3" s="1"/>
  <c r="I18" i="3"/>
  <c r="H18" i="3"/>
  <c r="I17" i="3"/>
  <c r="H17" i="3"/>
  <c r="I16" i="3"/>
  <c r="H16" i="3"/>
  <c r="I15" i="3"/>
  <c r="H15" i="3"/>
  <c r="I14" i="3"/>
  <c r="H14" i="3"/>
  <c r="I13" i="3"/>
  <c r="H13" i="3"/>
  <c r="I12" i="3"/>
  <c r="H12" i="3"/>
  <c r="I11" i="3"/>
  <c r="H11" i="3"/>
  <c r="I10" i="3"/>
  <c r="H10" i="3"/>
  <c r="I9" i="3"/>
  <c r="H9" i="3"/>
  <c r="I8" i="3"/>
  <c r="H8" i="3"/>
  <c r="M8" i="3" s="1"/>
  <c r="I7" i="3"/>
  <c r="H7" i="3"/>
  <c r="I6" i="3"/>
  <c r="H6" i="3"/>
  <c r="I24" i="2"/>
  <c r="H24" i="2"/>
  <c r="I23" i="2"/>
  <c r="H23" i="2"/>
  <c r="I22" i="2"/>
  <c r="H22" i="2"/>
  <c r="I21" i="2"/>
  <c r="H21" i="2"/>
  <c r="I20" i="2"/>
  <c r="H20" i="2"/>
  <c r="I19" i="2"/>
  <c r="H19" i="2"/>
  <c r="I18" i="2"/>
  <c r="H18" i="2"/>
  <c r="I17" i="2"/>
  <c r="H17" i="2"/>
  <c r="I16" i="2"/>
  <c r="H16" i="2"/>
  <c r="I15" i="2"/>
  <c r="H15" i="2"/>
  <c r="I14" i="2"/>
  <c r="H14" i="2"/>
  <c r="I13" i="2"/>
  <c r="H13" i="2"/>
  <c r="I12" i="2"/>
  <c r="H12" i="2"/>
  <c r="I11" i="2"/>
  <c r="H11" i="2"/>
  <c r="I10" i="2"/>
  <c r="H10" i="2"/>
  <c r="I9" i="2"/>
  <c r="H9" i="2"/>
  <c r="I8" i="2"/>
  <c r="H8" i="2"/>
  <c r="I7" i="2"/>
  <c r="H7" i="2"/>
  <c r="H29" i="2" s="1"/>
  <c r="M11" i="3" l="1"/>
  <c r="P14" i="1"/>
  <c r="N15" i="1"/>
  <c r="I29" i="2"/>
  <c r="H28" i="3"/>
  <c r="I21" i="3"/>
  <c r="H22" i="3"/>
  <c r="H23" i="3"/>
  <c r="I19" i="3"/>
  <c r="H20" i="3"/>
  <c r="H24" i="3"/>
  <c r="P15" i="1" l="1"/>
  <c r="N16" i="1"/>
  <c r="I28" i="3"/>
  <c r="C7" i="1" s="1"/>
  <c r="P16" i="1" l="1"/>
  <c r="N17" i="1"/>
  <c r="B7" i="1"/>
  <c r="P17" i="1" l="1"/>
  <c r="N18" i="1"/>
  <c r="C12" i="1"/>
  <c r="D12" i="1" s="1"/>
  <c r="C13" i="1"/>
  <c r="D13" i="1" s="1"/>
  <c r="P18" i="1" l="1"/>
  <c r="Q18" i="1" s="1"/>
  <c r="N19" i="1"/>
  <c r="Q17" i="1"/>
  <c r="Q16" i="1"/>
  <c r="Q15" i="1"/>
  <c r="Q14" i="1"/>
  <c r="Q13" i="1"/>
  <c r="Q11" i="1"/>
  <c r="R11" i="1" s="1"/>
  <c r="R12" i="1" s="1"/>
  <c r="D16" i="1"/>
  <c r="D17" i="1"/>
  <c r="H11" i="1"/>
  <c r="I11" i="1" s="1"/>
  <c r="H17" i="1"/>
  <c r="I17" i="1" s="1"/>
  <c r="H19" i="1"/>
  <c r="I19" i="1" s="1"/>
  <c r="H12" i="1"/>
  <c r="I12" i="1" s="1"/>
  <c r="H15" i="1"/>
  <c r="I15" i="1" s="1"/>
  <c r="H18" i="1"/>
  <c r="I18" i="1" s="1"/>
  <c r="H13" i="1"/>
  <c r="I13" i="1" s="1"/>
  <c r="H16" i="1"/>
  <c r="I16" i="1" s="1"/>
  <c r="H20" i="1"/>
  <c r="I20" i="1" s="1"/>
  <c r="H14" i="1"/>
  <c r="I14" i="1" s="1"/>
  <c r="R13" i="1" l="1"/>
  <c r="R14" i="1" s="1"/>
  <c r="R15" i="1" s="1"/>
  <c r="R16" i="1" s="1"/>
  <c r="R17" i="1" s="1"/>
  <c r="R18" i="1" s="1"/>
  <c r="P19" i="1"/>
  <c r="Q19" i="1" s="1"/>
  <c r="N20" i="1"/>
  <c r="P20" i="1" s="1"/>
  <c r="Q20" i="1" s="1"/>
  <c r="G22" i="1"/>
  <c r="K24" i="1" s="1"/>
  <c r="R19" i="1" l="1"/>
  <c r="R2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Ian Bailey</author>
  </authors>
  <commentList>
    <comment ref="E8" authorId="0" shapeId="0" xr:uid="{46F200AD-065C-40C8-8181-C58F253A0FAF}">
      <text>
        <r>
          <rPr>
            <sz val="11"/>
            <color theme="1"/>
            <rFont val="Arial"/>
            <family val="2"/>
          </rPr>
          <t xml:space="preserve">Ian Bailey:
 additional 10% to represent 800ha managed
</t>
        </r>
      </text>
    </comment>
  </commentList>
</comments>
</file>

<file path=xl/sharedStrings.xml><?xml version="1.0" encoding="utf-8"?>
<sst xmlns="http://schemas.openxmlformats.org/spreadsheetml/2006/main" count="281" uniqueCount="145">
  <si>
    <t>Assessment of Current Carbon and Opportunities</t>
  </si>
  <si>
    <t>Headline Carbon Balance</t>
  </si>
  <si>
    <t>Current</t>
  </si>
  <si>
    <t>Potential</t>
  </si>
  <si>
    <t>Emissions</t>
  </si>
  <si>
    <t>Project start year</t>
  </si>
  <si>
    <t>Removal</t>
  </si>
  <si>
    <t>Project area (ha)</t>
  </si>
  <si>
    <t>Carbon Balance</t>
  </si>
  <si>
    <t>Estimated Credits/ha</t>
  </si>
  <si>
    <t>Assessment of Financial Additionality</t>
  </si>
  <si>
    <t>Net cash flow (simple) excl. net implementation costs</t>
  </si>
  <si>
    <t>Year</t>
  </si>
  <si>
    <t>Fees</t>
  </si>
  <si>
    <t>Credit Inc</t>
  </si>
  <si>
    <t>NCF</t>
  </si>
  <si>
    <t>Est. Credits</t>
  </si>
  <si>
    <t>Est. Credit Price</t>
  </si>
  <si>
    <t>Est. Credit Inc</t>
  </si>
  <si>
    <t>Annual NCF</t>
  </si>
  <si>
    <t>Cum. NCF</t>
  </si>
  <si>
    <t>Projected Removals (CO2e)</t>
  </si>
  <si>
    <t>Years</t>
  </si>
  <si>
    <t>t CO2e</t>
  </si>
  <si>
    <t>Value (£)</t>
  </si>
  <si>
    <t xml:space="preserve">Annual </t>
  </si>
  <si>
    <t>Project lifetime (years)</t>
  </si>
  <si>
    <t>Project start Carbon price (£ t/CO2e)</t>
  </si>
  <si>
    <t>Project Fees</t>
  </si>
  <si>
    <t>Fees/year</t>
  </si>
  <si>
    <t>Baseline and full project</t>
  </si>
  <si>
    <t>Annual montoring</t>
  </si>
  <si>
    <t>Project lifetime</t>
  </si>
  <si>
    <t>Weighted Average Cost of Capital (WACC)</t>
  </si>
  <si>
    <t>NPV</t>
  </si>
  <si>
    <t>Would this project gone ahead without carbon funding?</t>
  </si>
  <si>
    <t xml:space="preserve">Net Present Value (NPV) is a financial metric used to evaluate the profitability of an investment or project. It represents the difference between the present value of cash inflows and the present value of cash outflows over a period of time. </t>
  </si>
  <si>
    <t>●     A positive NPV indicates that the projected earnings (in present cash) exceed the anticipated costs, suggesting the investment is likely to be profitable.</t>
  </si>
  <si>
    <t>●     A negative NPV means the investment would result in a net loss, and therefore, might not be worth pursuing.</t>
  </si>
  <si>
    <t>Headline assessment of current &amp; potential carbon emissions</t>
  </si>
  <si>
    <t xml:space="preserve">Potential </t>
  </si>
  <si>
    <t>Section</t>
  </si>
  <si>
    <t>Type</t>
  </si>
  <si>
    <t>Subtype</t>
  </si>
  <si>
    <t>Current Usage</t>
  </si>
  <si>
    <t>Potential Useage</t>
  </si>
  <si>
    <t>Units</t>
  </si>
  <si>
    <t>GHG factor/unit</t>
  </si>
  <si>
    <t>Total tCO2e</t>
  </si>
  <si>
    <t>Source</t>
  </si>
  <si>
    <t>Fuels</t>
  </si>
  <si>
    <t>Diesel</t>
  </si>
  <si>
    <t>Red diesel (gas oil)</t>
  </si>
  <si>
    <t>Litres</t>
  </si>
  <si>
    <t>via FCT</t>
  </si>
  <si>
    <t>Electricity</t>
  </si>
  <si>
    <t>Average tariff</t>
  </si>
  <si>
    <t>Kilowatt hours (kWh)</t>
  </si>
  <si>
    <t>Crops</t>
  </si>
  <si>
    <t>Agricultural crops</t>
  </si>
  <si>
    <t>Barley</t>
  </si>
  <si>
    <t>Tonnes harvested</t>
  </si>
  <si>
    <t>Field Beans &amp; Dry Peas</t>
  </si>
  <si>
    <t>Oil Seed Rape</t>
  </si>
  <si>
    <t>Wheat</t>
  </si>
  <si>
    <t>Inputs</t>
  </si>
  <si>
    <t>Ammonium Nitrate</t>
  </si>
  <si>
    <t>EU origin</t>
  </si>
  <si>
    <t>Tonnes</t>
  </si>
  <si>
    <t>NPK 15-15-15</t>
  </si>
  <si>
    <t>Sprays - Generic</t>
  </si>
  <si>
    <t>Fungicide</t>
  </si>
  <si>
    <t>Kg of active ingredient</t>
  </si>
  <si>
    <t>Herbicide</t>
  </si>
  <si>
    <t>Insecticide</t>
  </si>
  <si>
    <t>Urea</t>
  </si>
  <si>
    <t>Livestock</t>
  </si>
  <si>
    <t>Bedding</t>
  </si>
  <si>
    <t>Wheat straw</t>
  </si>
  <si>
    <t>Beef cattle</t>
  </si>
  <si>
    <t>Beef suckler cows</t>
  </si>
  <si>
    <t>Average head of livestock on farm during last year</t>
  </si>
  <si>
    <t>Dairy cattle</t>
  </si>
  <si>
    <t>Dairy cows</t>
  </si>
  <si>
    <t>Feed blends</t>
  </si>
  <si>
    <t>16% CP Dairy blend</t>
  </si>
  <si>
    <t>Pigs</t>
  </si>
  <si>
    <t>Adult sows</t>
  </si>
  <si>
    <t>Sheep</t>
  </si>
  <si>
    <t>Ewes</t>
  </si>
  <si>
    <t>Peat</t>
  </si>
  <si>
    <t>Actively eroding bare peat &amp; hagg gully</t>
  </si>
  <si>
    <t>Hectare</t>
  </si>
  <si>
    <t>PeatSCOPE v1.7.4</t>
  </si>
  <si>
    <t>Fenlands</t>
  </si>
  <si>
    <t>Net-zero virtually impossible without more ambition on peatlands - CPRE</t>
  </si>
  <si>
    <t>Drained hagg or artifical peat</t>
  </si>
  <si>
    <t>Average emissions</t>
  </si>
  <si>
    <t>https://cdn.forestresearch.gov.uk/2021/01/20_0041_leaflet_cc_factsheet_peatlands_wip06_acc.pdf</t>
  </si>
  <si>
    <t>Headline Emissions Assessment</t>
  </si>
  <si>
    <t>Headline assessment of current &amp; potential carbon removals</t>
  </si>
  <si>
    <t>Sequestration</t>
  </si>
  <si>
    <t>Current Removals</t>
  </si>
  <si>
    <t>Potential Removals</t>
  </si>
  <si>
    <t>Field margins (uncultivated)</t>
  </si>
  <si>
    <t>Length in metres</t>
  </si>
  <si>
    <t>from FCT</t>
  </si>
  <si>
    <t>Permanent Wetland</t>
  </si>
  <si>
    <t>Hectares (ha)</t>
  </si>
  <si>
    <t>Average Options</t>
  </si>
  <si>
    <t>Mixed woodland</t>
  </si>
  <si>
    <t>Hedgerows</t>
  </si>
  <si>
    <t>Managed hedgerow (generic)</t>
  </si>
  <si>
    <t>Perennial crops</t>
  </si>
  <si>
    <t>Miscanthus</t>
  </si>
  <si>
    <t>Willow coppice</t>
  </si>
  <si>
    <t>Scrub/re wilding</t>
  </si>
  <si>
    <t>viz Knepp study</t>
  </si>
  <si>
    <t>Knepp Wildland Carbon Project | Arup</t>
  </si>
  <si>
    <t>Wetland</t>
  </si>
  <si>
    <t>Bulrushes</t>
  </si>
  <si>
    <t>Ponda - Planet Regenerating fibres</t>
  </si>
  <si>
    <t>Forest</t>
  </si>
  <si>
    <t>Paulownia (350 trees/ha)</t>
  </si>
  <si>
    <t>from Paulownia model - original source Ipaulownia Spain</t>
  </si>
  <si>
    <t>Soil</t>
  </si>
  <si>
    <t>Conservative (+0.0175 SOC%)</t>
  </si>
  <si>
    <t>Anticipated (+0.035 SOC%)</t>
  </si>
  <si>
    <t>Aspirational (+0.0525 SOC%)</t>
  </si>
  <si>
    <t>Agroforestry</t>
  </si>
  <si>
    <t>Paulownia (175 trees/ha)</t>
  </si>
  <si>
    <t>Silvopasture / Wood pasture</t>
  </si>
  <si>
    <t>afn_agroforestry_as_a_tool_for_net_zero_in_the_uk.pdf (agrifood4netzero.net)</t>
  </si>
  <si>
    <t>Silvoarable</t>
  </si>
  <si>
    <t>Grassland shelter belt</t>
  </si>
  <si>
    <t>Arable shelter belt</t>
  </si>
  <si>
    <t>Grassland hedgerow</t>
  </si>
  <si>
    <t>Arable Hedgerow</t>
  </si>
  <si>
    <t>Blanket Bog/raised bog</t>
  </si>
  <si>
    <t>Dr Katie Medcalf - EnvSys research &amp; https://cdn.forestresearch.gov.uk/2021/01/20_0041_leaflet_cc_factsheet_peatlands_wip06_acc.pdf</t>
  </si>
  <si>
    <t xml:space="preserve">Dr Katie Medcalf - EnvSys research </t>
  </si>
  <si>
    <t xml:space="preserve">Peat </t>
  </si>
  <si>
    <t>Peat bogs in near natural condition</t>
  </si>
  <si>
    <t>20_0041_leaflet_cc_factsheet_peatlands_wip06_acc.pdf (forestresearch.gov.uk)</t>
  </si>
  <si>
    <t>Headline Sequestration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</si>
</sst>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quot;£&quot;#,##0;[Red]\-&quot;£&quot;#,##0"/>
    <numFmt numFmtId="165" formatCode="_-* #,##0_-;\-* #,##0_-;_-* &quot;-&quot;_-;_-@_-"/>
    <numFmt numFmtId="166" formatCode="_-* #,##0.00_-;\-* #,##0.00_-;_-* &quot;-&quot;??_-;_-@_-"/>
    <numFmt numFmtId="167" formatCode="0.0000"/>
    <numFmt numFmtId="168" formatCode="0.0"/>
    <numFmt numFmtId="169" formatCode="0.000"/>
    <numFmt numFmtId="170" formatCode="#,##0_ ;\-#,##0\ "/>
    <numFmt numFmtId="171" formatCode="&quot;£&quot;#,##0"/>
  </numFmts>
  <fonts count="31"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1"/>
      <color rgb="FFFF0000"/>
      <name val="Arial"/>
      <family val="2"/>
    </font>
    <font>
      <b/>
      <u/>
      <sz val="11"/>
      <color theme="1"/>
      <name val="Arial"/>
      <family val="2"/>
    </font>
    <font>
      <u/>
      <sz val="11"/>
      <color theme="10"/>
      <name val="Arial"/>
      <family val="2"/>
    </font>
    <font>
      <i/>
      <sz val="11"/>
      <color theme="1"/>
      <name val="Arial"/>
      <family val="2"/>
    </font>
    <font>
      <sz val="14"/>
      <color theme="1"/>
      <name val="Arial"/>
      <family val="2"/>
    </font>
    <font>
      <b/>
      <sz val="14"/>
      <color theme="1"/>
      <name val="Arial"/>
      <family val="2"/>
    </font>
    <font>
      <b/>
      <u/>
      <sz val="14"/>
      <color theme="1"/>
      <name val="Arial"/>
      <family val="2"/>
    </font>
    <font>
      <sz val="11"/>
      <name val="Arial"/>
      <family val="2"/>
    </font>
    <font>
      <sz val="12"/>
      <color theme="1"/>
      <name val="Aptos Narrow"/>
      <family val="2"/>
      <scheme val="minor"/>
    </font>
    <font>
      <sz val="14"/>
      <color rgb="FF000000"/>
      <name val="Times New Roman"/>
      <family val="1"/>
    </font>
    <font>
      <b/>
      <sz val="14"/>
      <color rgb="FFFFFFFF"/>
      <name val="Aptos"/>
      <family val="2"/>
    </font>
    <font>
      <sz val="14"/>
      <color rgb="FF000000"/>
      <name val="Aptos"/>
      <family val="2"/>
    </font>
    <font>
      <b/>
      <sz val="14"/>
      <color rgb="FFFF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C0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166" fontId="1" fillId="0" borderId="0" applyFont="0" applyFill="0" applyBorder="0" applyAlignment="0" applyProtection="0"/>
  </cellStyleXfs>
  <cellXfs count="57">
    <xf numFmtId="0" fontId="0" fillId="0" borderId="0" xfId="0"/>
    <xf numFmtId="0" fontId="16" fillId="0" borderId="0" xfId="0" applyFont="1"/>
    <xf numFmtId="167" fontId="0" fillId="0" borderId="0" xfId="0" applyNumberFormat="1"/>
    <xf numFmtId="0" fontId="14" fillId="0" borderId="0" xfId="0" applyFont="1" applyAlignment="1">
      <alignment horizontal="center"/>
    </xf>
    <xf numFmtId="0" fontId="19" fillId="0" borderId="0" xfId="0" applyFont="1"/>
    <xf numFmtId="168" fontId="0" fillId="0" borderId="0" xfId="0" applyNumberFormat="1"/>
    <xf numFmtId="167" fontId="16" fillId="0" borderId="0" xfId="0" applyNumberFormat="1" applyFont="1" applyAlignment="1">
      <alignment horizontal="right"/>
    </xf>
    <xf numFmtId="0" fontId="0" fillId="33" borderId="10" xfId="0" applyFill="1" applyBorder="1"/>
    <xf numFmtId="0" fontId="16" fillId="0" borderId="0" xfId="0" applyFont="1" applyAlignment="1">
      <alignment wrapText="1"/>
    </xf>
    <xf numFmtId="0" fontId="0" fillId="34" borderId="10" xfId="0" applyFill="1" applyBorder="1"/>
    <xf numFmtId="0" fontId="20" fillId="0" borderId="0" xfId="42"/>
    <xf numFmtId="169" fontId="0" fillId="0" borderId="0" xfId="0" applyNumberFormat="1"/>
    <xf numFmtId="0" fontId="0" fillId="0" borderId="0" xfId="0" applyAlignment="1">
      <alignment horizontal="center"/>
    </xf>
    <xf numFmtId="0" fontId="16" fillId="0" borderId="0" xfId="0" applyFont="1" applyAlignment="1">
      <alignment horizontal="center"/>
    </xf>
    <xf numFmtId="0" fontId="16" fillId="0" borderId="0" xfId="0" applyFont="1" applyAlignment="1">
      <alignment horizontal="center" wrapText="1"/>
    </xf>
    <xf numFmtId="0" fontId="0" fillId="0" borderId="0" xfId="0" applyAlignment="1">
      <alignment horizontal="right"/>
    </xf>
    <xf numFmtId="0" fontId="22" fillId="0" borderId="0" xfId="0" applyFont="1"/>
    <xf numFmtId="0" fontId="23" fillId="0" borderId="0" xfId="0" applyFont="1"/>
    <xf numFmtId="0" fontId="24" fillId="0" borderId="0" xfId="0" applyFont="1"/>
    <xf numFmtId="167" fontId="21" fillId="0" borderId="0" xfId="0" applyNumberFormat="1" applyFont="1"/>
    <xf numFmtId="165" fontId="0" fillId="0" borderId="0" xfId="0" applyNumberFormat="1"/>
    <xf numFmtId="168" fontId="16" fillId="0" borderId="11" xfId="0" applyNumberFormat="1" applyFont="1" applyBorder="1"/>
    <xf numFmtId="0" fontId="18" fillId="0" borderId="0" xfId="0" applyFont="1"/>
    <xf numFmtId="0" fontId="25" fillId="0" borderId="0" xfId="42" applyFont="1"/>
    <xf numFmtId="0" fontId="24" fillId="0" borderId="10" xfId="0" applyFont="1" applyBorder="1"/>
    <xf numFmtId="0" fontId="23" fillId="0" borderId="10" xfId="0" applyFont="1" applyBorder="1" applyAlignment="1">
      <alignment horizontal="right"/>
    </xf>
    <xf numFmtId="0" fontId="23" fillId="0" borderId="10" xfId="0" applyFont="1" applyBorder="1"/>
    <xf numFmtId="1" fontId="23" fillId="0" borderId="10" xfId="0" applyNumberFormat="1" applyFont="1" applyBorder="1"/>
    <xf numFmtId="2" fontId="21" fillId="0" borderId="0" xfId="0" applyNumberFormat="1" applyFont="1"/>
    <xf numFmtId="170" fontId="22" fillId="0" borderId="0" xfId="43" applyNumberFormat="1" applyFont="1"/>
    <xf numFmtId="164" fontId="22" fillId="0" borderId="0" xfId="0" applyNumberFormat="1" applyFont="1"/>
    <xf numFmtId="0" fontId="22" fillId="0" borderId="0" xfId="0" applyFont="1" applyAlignment="1">
      <alignment horizontal="right"/>
    </xf>
    <xf numFmtId="0" fontId="23" fillId="0" borderId="0" xfId="0" applyFont="1" applyAlignment="1">
      <alignment horizontal="right"/>
    </xf>
    <xf numFmtId="0" fontId="23" fillId="0" borderId="0" xfId="0" applyFont="1" applyAlignment="1">
      <alignment horizontal="center" vertical="center" wrapText="1"/>
    </xf>
    <xf numFmtId="171" fontId="22" fillId="0" borderId="0" xfId="0" applyNumberFormat="1" applyFont="1"/>
    <xf numFmtId="171" fontId="23" fillId="0" borderId="0" xfId="0" applyNumberFormat="1" applyFont="1"/>
    <xf numFmtId="1" fontId="23" fillId="0" borderId="0" xfId="0" applyNumberFormat="1" applyFont="1"/>
    <xf numFmtId="171" fontId="22" fillId="0" borderId="0" xfId="0" applyNumberFormat="1" applyFont="1" applyAlignment="1">
      <alignment horizontal="right"/>
    </xf>
    <xf numFmtId="164" fontId="22" fillId="0" borderId="0" xfId="0" applyNumberFormat="1" applyFont="1" applyAlignment="1">
      <alignment horizontal="right"/>
    </xf>
    <xf numFmtId="0" fontId="26" fillId="0" borderId="0" xfId="0" applyFont="1"/>
    <xf numFmtId="0" fontId="23" fillId="0" borderId="0" xfId="0" applyFont="1" applyAlignment="1">
      <alignment horizontal="right" vertical="center" wrapText="1"/>
    </xf>
    <xf numFmtId="2" fontId="0" fillId="34" borderId="10" xfId="0" applyNumberFormat="1" applyFill="1" applyBorder="1"/>
    <xf numFmtId="0" fontId="27" fillId="0" borderId="0" xfId="0" applyFont="1"/>
    <xf numFmtId="43" fontId="23" fillId="0" borderId="0" xfId="0" applyNumberFormat="1" applyFont="1"/>
    <xf numFmtId="0" fontId="28" fillId="0" borderId="0" xfId="0" applyFont="1" applyAlignment="1">
      <alignment horizontal="center" vertical="center" wrapText="1"/>
    </xf>
    <xf numFmtId="0" fontId="0" fillId="0" borderId="0" xfId="0" applyAlignment="1">
      <alignment vertical="center" wrapText="1"/>
    </xf>
    <xf numFmtId="1" fontId="22" fillId="0" borderId="0" xfId="0" applyNumberFormat="1" applyFont="1" applyAlignment="1">
      <alignment horizontal="right"/>
    </xf>
    <xf numFmtId="0" fontId="22" fillId="33" borderId="10" xfId="0" applyFont="1" applyFill="1" applyBorder="1"/>
    <xf numFmtId="0" fontId="29" fillId="33" borderId="10" xfId="0" applyFont="1" applyFill="1" applyBorder="1" applyAlignment="1">
      <alignment horizontal="right" vertical="center" wrapText="1"/>
    </xf>
    <xf numFmtId="171" fontId="22" fillId="33" borderId="10" xfId="0" applyNumberFormat="1" applyFont="1" applyFill="1" applyBorder="1"/>
    <xf numFmtId="9" fontId="22" fillId="33" borderId="10" xfId="0" applyNumberFormat="1" applyFont="1" applyFill="1" applyBorder="1" applyAlignment="1">
      <alignment horizontal="center"/>
    </xf>
    <xf numFmtId="0" fontId="22" fillId="34" borderId="0" xfId="0" applyFont="1" applyFill="1" applyAlignment="1">
      <alignment horizontal="left"/>
    </xf>
    <xf numFmtId="0" fontId="22" fillId="34" borderId="0" xfId="0" applyFont="1" applyFill="1"/>
    <xf numFmtId="164" fontId="22" fillId="33" borderId="10" xfId="0" applyNumberFormat="1" applyFont="1" applyFill="1" applyBorder="1"/>
    <xf numFmtId="9" fontId="22" fillId="0" borderId="0" xfId="0" applyNumberFormat="1" applyFont="1" applyAlignment="1">
      <alignment horizontal="center"/>
    </xf>
    <xf numFmtId="1" fontId="22" fillId="0" borderId="10" xfId="0" applyNumberFormat="1" applyFont="1" applyBorder="1"/>
    <xf numFmtId="0" fontId="30" fillId="0" borderId="0" xfId="0" applyFont="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peatscope.com/layers/" TargetMode="External"/><Relationship Id="rId2" Type="http://schemas.openxmlformats.org/officeDocument/2006/relationships/hyperlink" Target="https://peatscope.com/layers/" TargetMode="External"/><Relationship Id="rId1" Type="http://schemas.openxmlformats.org/officeDocument/2006/relationships/hyperlink" Target="https://www.cpre.org.uk/about-us/cpre-media/net-zero-for-land-virtually-impossible-without-more-ambition-on-peatlands/" TargetMode="External"/><Relationship Id="rId5" Type="http://schemas.openxmlformats.org/officeDocument/2006/relationships/printerSettings" Target="../printerSettings/printerSettings2.bin"/><Relationship Id="rId4" Type="http://schemas.openxmlformats.org/officeDocument/2006/relationships/hyperlink" Target="https://cdn.forestresearch.gov.uk/2021/01/20_0041_leaflet_cc_factsheet_peatlands_wip06_acc.pdf" TargetMode="External"/></Relationship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arup.com/insights/knepp-wildland-carbon-project/" TargetMode="External"/><Relationship Id="rId7" Type="http://schemas.openxmlformats.org/officeDocument/2006/relationships/vmlDrawing" Target="../drawings/vmlDrawing1.vml"/><Relationship Id="rId2" Type="http://schemas.openxmlformats.org/officeDocument/2006/relationships/hyperlink" Target="https://www.agrifood4netzero.net/uploads/1/1/9/5/119571121/afn_agroforestry_as_a_tool_for_net_zero_in_the_uk.pdf" TargetMode="External"/><Relationship Id="rId1" Type="http://schemas.openxmlformats.org/officeDocument/2006/relationships/hyperlink" Target="https://www.agrifood4netzero.net/uploads/1/1/9/5/119571121/afn_agroforestry_as_a_tool_for_net_zero_in_the_uk.pdf" TargetMode="External"/><Relationship Id="rId6" Type="http://schemas.openxmlformats.org/officeDocument/2006/relationships/printerSettings" Target="../printerSettings/printerSettings3.bin"/><Relationship Id="rId5" Type="http://schemas.openxmlformats.org/officeDocument/2006/relationships/hyperlink" Target="https://cdn.forestresearch.gov.uk/2021/01/20_0041_leaflet_cc_factsheet_peatlands_wip06_acc.pdf" TargetMode="External"/><Relationship Id="rId4" Type="http://schemas.openxmlformats.org/officeDocument/2006/relationships/hyperlink" Target="https://www.ponda.b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95373-8DEB-46E6-AC6D-A49B944D12CB}">
  <dimension ref="A2:V38"/>
  <sheetViews>
    <sheetView showGridLines="0" tabSelected="1" zoomScale="80" zoomScaleNormal="80" workbookViewId="0">
      <selection sqref="A1:S28"/>
    </sheetView>
  </sheetViews>
  <sheetFormatPr baseColWidth="10" defaultColWidth="9" defaultRowHeight="25" customHeight="1" x14ac:dyDescent="0.2"/>
  <cols>
    <col min="1" max="1" width="37.5" style="16" customWidth="1"/>
    <col min="2" max="2" width="15.5" style="16" customWidth="1"/>
    <col min="3" max="3" width="13.1640625" style="16" customWidth="1"/>
    <col min="4" max="4" width="13.83203125" style="16" customWidth="1"/>
    <col min="5" max="5" width="7.1640625" style="16" customWidth="1"/>
    <col min="6" max="6" width="9" style="16" customWidth="1"/>
    <col min="7" max="7" width="17.5" style="16" customWidth="1"/>
    <col min="8" max="8" width="13" style="16" customWidth="1"/>
    <col min="9" max="9" width="12.5" style="16" customWidth="1"/>
    <col min="10" max="10" width="11.5" style="16" bestFit="1" customWidth="1"/>
    <col min="11" max="11" width="9" style="16"/>
    <col min="12" max="12" width="24.5" style="16" customWidth="1"/>
    <col min="13" max="13" width="14.33203125" style="16" customWidth="1"/>
    <col min="14" max="14" width="15.5" style="16" customWidth="1"/>
    <col min="15" max="15" width="19.83203125" style="16" customWidth="1"/>
    <col min="16" max="16" width="15.83203125" style="16" customWidth="1"/>
    <col min="17" max="17" width="18.6640625" style="16" customWidth="1"/>
    <col min="18" max="18" width="18.1640625" style="16" customWidth="1"/>
    <col min="19" max="16384" width="9" style="16"/>
  </cols>
  <sheetData>
    <row r="2" spans="1:22" ht="25" customHeight="1" x14ac:dyDescent="0.2">
      <c r="A2" s="18" t="s">
        <v>0</v>
      </c>
    </row>
    <row r="3" spans="1:22" ht="25" customHeight="1" x14ac:dyDescent="0.2">
      <c r="A3" s="17"/>
    </row>
    <row r="4" spans="1:22" ht="25" customHeight="1" x14ac:dyDescent="0.2">
      <c r="A4" s="24" t="s">
        <v>1</v>
      </c>
      <c r="B4" s="25" t="s">
        <v>2</v>
      </c>
      <c r="C4" s="25" t="s">
        <v>3</v>
      </c>
    </row>
    <row r="5" spans="1:22" ht="25" customHeight="1" x14ac:dyDescent="0.2">
      <c r="A5" s="26" t="s">
        <v>4</v>
      </c>
      <c r="B5" s="55">
        <f>Emissions!H29</f>
        <v>0</v>
      </c>
      <c r="C5" s="55">
        <f>Emissions!I29</f>
        <v>0</v>
      </c>
      <c r="L5" s="16" t="s">
        <v>5</v>
      </c>
      <c r="M5" s="47">
        <v>2026</v>
      </c>
    </row>
    <row r="6" spans="1:22" ht="25" customHeight="1" x14ac:dyDescent="0.2">
      <c r="A6" s="26" t="s">
        <v>6</v>
      </c>
      <c r="B6" s="55">
        <f>Removals!H28</f>
        <v>0</v>
      </c>
      <c r="C6" s="55">
        <f>Removals!I28</f>
        <v>0</v>
      </c>
      <c r="L6" s="16" t="s">
        <v>7</v>
      </c>
      <c r="M6" s="47"/>
      <c r="N6" s="42"/>
      <c r="O6" s="42"/>
      <c r="P6"/>
      <c r="Q6"/>
    </row>
    <row r="7" spans="1:22" ht="25" customHeight="1" x14ac:dyDescent="0.2">
      <c r="A7" s="26" t="s">
        <v>8</v>
      </c>
      <c r="B7" s="27">
        <f>B5+B6</f>
        <v>0</v>
      </c>
      <c r="C7" s="27">
        <f>C5+C6</f>
        <v>0</v>
      </c>
      <c r="L7" s="16" t="s">
        <v>9</v>
      </c>
      <c r="M7" s="48">
        <v>2</v>
      </c>
      <c r="N7" s="44"/>
      <c r="O7" s="44"/>
      <c r="P7" s="44"/>
      <c r="Q7" s="44"/>
    </row>
    <row r="8" spans="1:22" ht="25" customHeight="1" x14ac:dyDescent="0.2">
      <c r="A8" s="17"/>
      <c r="B8" s="36"/>
      <c r="C8" s="36"/>
      <c r="M8" s="44"/>
      <c r="N8" s="44"/>
      <c r="O8" s="44"/>
      <c r="P8" s="44"/>
      <c r="Q8" s="45"/>
    </row>
    <row r="9" spans="1:22" ht="25" customHeight="1" x14ac:dyDescent="0.2">
      <c r="A9" s="18" t="s">
        <v>10</v>
      </c>
      <c r="B9" s="36"/>
      <c r="C9" s="36"/>
      <c r="F9" s="18" t="s">
        <v>11</v>
      </c>
      <c r="M9" s="44"/>
      <c r="N9" s="44"/>
      <c r="O9" s="44"/>
      <c r="P9" s="44"/>
      <c r="Q9" s="44"/>
    </row>
    <row r="10" spans="1:22" ht="25" customHeight="1" x14ac:dyDescent="0.2">
      <c r="F10" s="32" t="s">
        <v>12</v>
      </c>
      <c r="G10" s="32" t="s">
        <v>13</v>
      </c>
      <c r="H10" s="32" t="s">
        <v>14</v>
      </c>
      <c r="I10" s="32" t="s">
        <v>15</v>
      </c>
      <c r="L10" s="32" t="s">
        <v>12</v>
      </c>
      <c r="M10" s="32" t="s">
        <v>13</v>
      </c>
      <c r="N10" s="32" t="s">
        <v>16</v>
      </c>
      <c r="O10" s="32" t="s">
        <v>17</v>
      </c>
      <c r="P10" s="32" t="s">
        <v>18</v>
      </c>
      <c r="Q10" s="32" t="s">
        <v>19</v>
      </c>
      <c r="R10" s="32" t="s">
        <v>20</v>
      </c>
    </row>
    <row r="11" spans="1:22" s="17" customFormat="1" ht="25" customHeight="1" x14ac:dyDescent="0.2">
      <c r="A11" s="17" t="s">
        <v>21</v>
      </c>
      <c r="B11" s="32" t="s">
        <v>22</v>
      </c>
      <c r="C11" s="32" t="s">
        <v>23</v>
      </c>
      <c r="D11" s="32" t="s">
        <v>24</v>
      </c>
      <c r="F11" s="31">
        <v>1</v>
      </c>
      <c r="G11" s="37">
        <f>$B$18</f>
        <v>0</v>
      </c>
      <c r="H11" s="38">
        <f t="shared" ref="H11:H20" si="0">$D$12</f>
        <v>0</v>
      </c>
      <c r="I11" s="30">
        <f>H11-G11</f>
        <v>0</v>
      </c>
      <c r="L11" s="31">
        <f>M5</f>
        <v>2026</v>
      </c>
      <c r="M11" s="37">
        <f>$B$18</f>
        <v>0</v>
      </c>
      <c r="N11" s="46">
        <f>M6*M7</f>
        <v>0</v>
      </c>
      <c r="O11" s="37">
        <v>25</v>
      </c>
      <c r="P11" s="38">
        <f>N11*O11</f>
        <v>0</v>
      </c>
      <c r="Q11" s="30">
        <f>P11-M11</f>
        <v>0</v>
      </c>
      <c r="R11" s="30">
        <f>Q11</f>
        <v>0</v>
      </c>
      <c r="V11" s="16"/>
    </row>
    <row r="12" spans="1:22" ht="25" customHeight="1" x14ac:dyDescent="0.2">
      <c r="A12" s="16" t="s">
        <v>25</v>
      </c>
      <c r="B12" s="16">
        <v>1</v>
      </c>
      <c r="C12" s="29">
        <f>($C$7-$B$7)*B12</f>
        <v>0</v>
      </c>
      <c r="D12" s="30">
        <f>-C12*B15</f>
        <v>0</v>
      </c>
      <c r="F12" s="31">
        <v>2</v>
      </c>
      <c r="G12" s="37">
        <f>$B$19</f>
        <v>0</v>
      </c>
      <c r="H12" s="38">
        <f t="shared" si="0"/>
        <v>0</v>
      </c>
      <c r="I12" s="30">
        <f t="shared" ref="I12:I20" si="1">H12-G12</f>
        <v>0</v>
      </c>
      <c r="L12" s="31">
        <f>L11+1</f>
        <v>2027</v>
      </c>
      <c r="M12" s="37">
        <f>$B$19</f>
        <v>0</v>
      </c>
      <c r="N12" s="46">
        <f>N11</f>
        <v>0</v>
      </c>
      <c r="O12" s="37">
        <f>O11+2.5</f>
        <v>27.5</v>
      </c>
      <c r="P12" s="38">
        <f t="shared" ref="P12:P20" si="2">N12*O12</f>
        <v>0</v>
      </c>
      <c r="Q12" s="30">
        <f>P12-M12</f>
        <v>0</v>
      </c>
      <c r="R12" s="30">
        <f>R11+Q12</f>
        <v>0</v>
      </c>
    </row>
    <row r="13" spans="1:22" ht="25" customHeight="1" x14ac:dyDescent="0.2">
      <c r="A13" s="16" t="s">
        <v>26</v>
      </c>
      <c r="B13" s="47">
        <v>40</v>
      </c>
      <c r="C13" s="29">
        <f>($C$7-$B$7)*B13</f>
        <v>0</v>
      </c>
      <c r="D13" s="30">
        <f>-C13*B15</f>
        <v>0</v>
      </c>
      <c r="F13" s="31">
        <v>3</v>
      </c>
      <c r="G13" s="37">
        <f>$B$19</f>
        <v>0</v>
      </c>
      <c r="H13" s="38">
        <f t="shared" si="0"/>
        <v>0</v>
      </c>
      <c r="I13" s="30">
        <f t="shared" si="1"/>
        <v>0</v>
      </c>
      <c r="L13" s="31">
        <f t="shared" ref="L13:L20" si="3">L12+1</f>
        <v>2028</v>
      </c>
      <c r="M13" s="37">
        <f>$B$19</f>
        <v>0</v>
      </c>
      <c r="N13" s="46">
        <f t="shared" ref="N13:N20" si="4">N12</f>
        <v>0</v>
      </c>
      <c r="O13" s="37">
        <f t="shared" ref="O13:O20" si="5">O12+2.5</f>
        <v>30</v>
      </c>
      <c r="P13" s="38">
        <f t="shared" si="2"/>
        <v>0</v>
      </c>
      <c r="Q13" s="30">
        <f t="shared" ref="Q13:Q20" si="6">P13-M13</f>
        <v>0</v>
      </c>
      <c r="R13" s="30">
        <f t="shared" ref="R13:R20" si="7">R12+Q13</f>
        <v>0</v>
      </c>
    </row>
    <row r="14" spans="1:22" ht="25" customHeight="1" x14ac:dyDescent="0.2">
      <c r="F14" s="31">
        <v>4</v>
      </c>
      <c r="G14" s="37">
        <f>$B$19</f>
        <v>0</v>
      </c>
      <c r="H14" s="38">
        <f t="shared" si="0"/>
        <v>0</v>
      </c>
      <c r="I14" s="30">
        <f t="shared" si="1"/>
        <v>0</v>
      </c>
      <c r="L14" s="31">
        <f t="shared" si="3"/>
        <v>2029</v>
      </c>
      <c r="M14" s="37">
        <f>$B$19</f>
        <v>0</v>
      </c>
      <c r="N14" s="46">
        <f t="shared" si="4"/>
        <v>0</v>
      </c>
      <c r="O14" s="37">
        <f t="shared" si="5"/>
        <v>32.5</v>
      </c>
      <c r="P14" s="38">
        <f t="shared" si="2"/>
        <v>0</v>
      </c>
      <c r="Q14" s="30">
        <f t="shared" si="6"/>
        <v>0</v>
      </c>
      <c r="R14" s="30">
        <f t="shared" si="7"/>
        <v>0</v>
      </c>
    </row>
    <row r="15" spans="1:22" ht="31.5" customHeight="1" x14ac:dyDescent="0.2">
      <c r="A15" s="16" t="s">
        <v>27</v>
      </c>
      <c r="B15" s="53">
        <v>25</v>
      </c>
      <c r="F15" s="31">
        <v>5</v>
      </c>
      <c r="G15" s="37">
        <f>$B$19</f>
        <v>0</v>
      </c>
      <c r="H15" s="38">
        <f t="shared" si="0"/>
        <v>0</v>
      </c>
      <c r="I15" s="30">
        <f t="shared" si="1"/>
        <v>0</v>
      </c>
      <c r="L15" s="31">
        <f t="shared" si="3"/>
        <v>2030</v>
      </c>
      <c r="M15" s="37">
        <f>$B$19</f>
        <v>0</v>
      </c>
      <c r="N15" s="46">
        <f t="shared" si="4"/>
        <v>0</v>
      </c>
      <c r="O15" s="37">
        <f t="shared" si="5"/>
        <v>35</v>
      </c>
      <c r="P15" s="38">
        <f t="shared" si="2"/>
        <v>0</v>
      </c>
      <c r="Q15" s="30">
        <f t="shared" si="6"/>
        <v>0</v>
      </c>
      <c r="R15" s="30">
        <f t="shared" si="7"/>
        <v>0</v>
      </c>
    </row>
    <row r="16" spans="1:22" ht="25" customHeight="1" x14ac:dyDescent="0.2">
      <c r="D16" s="16">
        <f>(D13/29)*0.75</f>
        <v>0</v>
      </c>
      <c r="F16" s="31">
        <v>6</v>
      </c>
      <c r="G16" s="37">
        <f>$B$18</f>
        <v>0</v>
      </c>
      <c r="H16" s="38">
        <f t="shared" si="0"/>
        <v>0</v>
      </c>
      <c r="I16" s="30">
        <f t="shared" si="1"/>
        <v>0</v>
      </c>
      <c r="L16" s="31">
        <f t="shared" si="3"/>
        <v>2031</v>
      </c>
      <c r="M16" s="37">
        <f>$B$18</f>
        <v>0</v>
      </c>
      <c r="N16" s="46">
        <f t="shared" si="4"/>
        <v>0</v>
      </c>
      <c r="O16" s="37">
        <f t="shared" si="5"/>
        <v>37.5</v>
      </c>
      <c r="P16" s="38">
        <f t="shared" si="2"/>
        <v>0</v>
      </c>
      <c r="Q16" s="30">
        <f t="shared" si="6"/>
        <v>0</v>
      </c>
      <c r="R16" s="30">
        <f t="shared" si="7"/>
        <v>0</v>
      </c>
    </row>
    <row r="17" spans="1:22" s="17" customFormat="1" ht="25" customHeight="1" x14ac:dyDescent="0.2">
      <c r="A17" s="17" t="s">
        <v>28</v>
      </c>
      <c r="B17" s="40" t="s">
        <v>29</v>
      </c>
      <c r="C17" s="33"/>
      <c r="D17" s="43">
        <f>+(D13-B20)/B13</f>
        <v>0</v>
      </c>
      <c r="F17" s="31">
        <v>7</v>
      </c>
      <c r="G17" s="37">
        <f>$B$19</f>
        <v>0</v>
      </c>
      <c r="H17" s="38">
        <f t="shared" si="0"/>
        <v>0</v>
      </c>
      <c r="I17" s="30">
        <f t="shared" si="1"/>
        <v>0</v>
      </c>
      <c r="L17" s="31">
        <f t="shared" si="3"/>
        <v>2032</v>
      </c>
      <c r="M17" s="37">
        <f>$B$19</f>
        <v>0</v>
      </c>
      <c r="N17" s="46">
        <f t="shared" si="4"/>
        <v>0</v>
      </c>
      <c r="O17" s="37">
        <f t="shared" si="5"/>
        <v>40</v>
      </c>
      <c r="P17" s="38">
        <f t="shared" si="2"/>
        <v>0</v>
      </c>
      <c r="Q17" s="30">
        <f t="shared" si="6"/>
        <v>0</v>
      </c>
      <c r="R17" s="30">
        <f t="shared" si="7"/>
        <v>0</v>
      </c>
      <c r="V17" s="16"/>
    </row>
    <row r="18" spans="1:22" ht="25" customHeight="1" x14ac:dyDescent="0.2">
      <c r="A18" s="16" t="s">
        <v>30</v>
      </c>
      <c r="B18" s="49"/>
      <c r="C18" s="34"/>
      <c r="F18" s="31">
        <v>8</v>
      </c>
      <c r="G18" s="37">
        <f>$B$19</f>
        <v>0</v>
      </c>
      <c r="H18" s="38">
        <f t="shared" si="0"/>
        <v>0</v>
      </c>
      <c r="I18" s="30">
        <f t="shared" si="1"/>
        <v>0</v>
      </c>
      <c r="L18" s="31">
        <f t="shared" si="3"/>
        <v>2033</v>
      </c>
      <c r="M18" s="37">
        <f>$B$19</f>
        <v>0</v>
      </c>
      <c r="N18" s="46">
        <f t="shared" si="4"/>
        <v>0</v>
      </c>
      <c r="O18" s="37">
        <f t="shared" si="5"/>
        <v>42.5</v>
      </c>
      <c r="P18" s="38">
        <f t="shared" si="2"/>
        <v>0</v>
      </c>
      <c r="Q18" s="30">
        <f t="shared" si="6"/>
        <v>0</v>
      </c>
      <c r="R18" s="30">
        <f t="shared" si="7"/>
        <v>0</v>
      </c>
    </row>
    <row r="19" spans="1:22" ht="25" customHeight="1" x14ac:dyDescent="0.2">
      <c r="A19" s="16" t="s">
        <v>31</v>
      </c>
      <c r="B19" s="49"/>
      <c r="C19" s="34"/>
      <c r="F19" s="31">
        <v>9</v>
      </c>
      <c r="G19" s="37">
        <f>$B$19</f>
        <v>0</v>
      </c>
      <c r="H19" s="38">
        <f t="shared" si="0"/>
        <v>0</v>
      </c>
      <c r="I19" s="30">
        <f t="shared" si="1"/>
        <v>0</v>
      </c>
      <c r="L19" s="31">
        <f t="shared" si="3"/>
        <v>2034</v>
      </c>
      <c r="M19" s="37">
        <f>$B$19</f>
        <v>0</v>
      </c>
      <c r="N19" s="46">
        <f t="shared" si="4"/>
        <v>0</v>
      </c>
      <c r="O19" s="37">
        <f t="shared" si="5"/>
        <v>45</v>
      </c>
      <c r="P19" s="38">
        <f t="shared" si="2"/>
        <v>0</v>
      </c>
      <c r="Q19" s="30">
        <f t="shared" si="6"/>
        <v>0</v>
      </c>
      <c r="R19" s="30">
        <f t="shared" si="7"/>
        <v>0</v>
      </c>
    </row>
    <row r="20" spans="1:22" ht="25" customHeight="1" x14ac:dyDescent="0.2">
      <c r="A20" s="16" t="s">
        <v>32</v>
      </c>
      <c r="B20" s="34">
        <f>3*SUM(G11:G20)</f>
        <v>0</v>
      </c>
      <c r="F20" s="31">
        <v>10</v>
      </c>
      <c r="G20" s="37">
        <f>$B$19</f>
        <v>0</v>
      </c>
      <c r="H20" s="38">
        <f t="shared" si="0"/>
        <v>0</v>
      </c>
      <c r="I20" s="30">
        <f t="shared" si="1"/>
        <v>0</v>
      </c>
      <c r="L20" s="31">
        <f t="shared" si="3"/>
        <v>2035</v>
      </c>
      <c r="M20" s="37">
        <f>$B$19</f>
        <v>0</v>
      </c>
      <c r="N20" s="46">
        <f t="shared" si="4"/>
        <v>0</v>
      </c>
      <c r="O20" s="37">
        <f t="shared" si="5"/>
        <v>47.5</v>
      </c>
      <c r="P20" s="38">
        <f t="shared" si="2"/>
        <v>0</v>
      </c>
      <c r="Q20" s="30">
        <f t="shared" si="6"/>
        <v>0</v>
      </c>
      <c r="R20" s="30">
        <f t="shared" si="7"/>
        <v>0</v>
      </c>
    </row>
    <row r="21" spans="1:22" ht="25" customHeight="1" x14ac:dyDescent="0.2">
      <c r="C21" s="35"/>
    </row>
    <row r="22" spans="1:22" ht="25" customHeight="1" x14ac:dyDescent="0.2">
      <c r="A22" s="56" t="s">
        <v>33</v>
      </c>
      <c r="C22" s="50">
        <v>0.1</v>
      </c>
      <c r="F22" s="31" t="s">
        <v>34</v>
      </c>
      <c r="G22" s="38">
        <f>NPV(C22,I11:I20)</f>
        <v>0</v>
      </c>
      <c r="H22" s="31"/>
    </row>
    <row r="23" spans="1:22" ht="25" customHeight="1" x14ac:dyDescent="0.2">
      <c r="A23" s="17"/>
      <c r="C23" s="54"/>
      <c r="F23" s="31"/>
      <c r="G23" s="38"/>
      <c r="H23" s="31"/>
    </row>
    <row r="24" spans="1:22" ht="25" customHeight="1" x14ac:dyDescent="0.2">
      <c r="F24" s="17" t="s">
        <v>35</v>
      </c>
      <c r="K24" s="51" t="str">
        <f>IF(G22&gt;0,"No","Not without additional funds")</f>
        <v>Not without additional funds</v>
      </c>
      <c r="L24" s="52"/>
    </row>
    <row r="25" spans="1:22" ht="25" customHeight="1" x14ac:dyDescent="0.2">
      <c r="A25" s="16" t="s">
        <v>36</v>
      </c>
    </row>
    <row r="26" spans="1:22" ht="25" customHeight="1" x14ac:dyDescent="0.2">
      <c r="A26" s="16" t="s">
        <v>37</v>
      </c>
    </row>
    <row r="27" spans="1:22" ht="25" customHeight="1" x14ac:dyDescent="0.2">
      <c r="A27" s="16" t="s">
        <v>38</v>
      </c>
    </row>
    <row r="38" spans="10:10" ht="25" customHeight="1" x14ac:dyDescent="0.2">
      <c r="J38" s="3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BED34-4BDF-4AF2-8423-CD9B2791B91E}">
  <dimension ref="A2:L37"/>
  <sheetViews>
    <sheetView showGridLines="0" zoomScale="80" zoomScaleNormal="80" workbookViewId="0">
      <pane xSplit="1" ySplit="6" topLeftCell="B11" activePane="bottomRight" state="frozen"/>
      <selection pane="topRight" activeCell="F23" sqref="F22:F23"/>
      <selection pane="bottomLeft" activeCell="F23" sqref="F22:F23"/>
      <selection pane="bottomRight" activeCell="E18" sqref="E18"/>
    </sheetView>
  </sheetViews>
  <sheetFormatPr baseColWidth="10" defaultColWidth="8.83203125" defaultRowHeight="20" customHeight="1" x14ac:dyDescent="0.15"/>
  <cols>
    <col min="1" max="1" width="26.6640625" customWidth="1"/>
    <col min="2" max="2" width="23.6640625" bestFit="1" customWidth="1"/>
    <col min="3" max="3" width="34.5" bestFit="1" customWidth="1"/>
    <col min="4" max="4" width="16.83203125" customWidth="1"/>
    <col min="5" max="5" width="16.6640625" customWidth="1"/>
    <col min="6" max="6" width="44.33203125" bestFit="1" customWidth="1"/>
    <col min="7" max="7" width="17.5" customWidth="1"/>
    <col min="8" max="8" width="13" customWidth="1"/>
    <col min="9" max="9" width="11.5" bestFit="1" customWidth="1"/>
    <col min="11" max="11" width="11.5" bestFit="1" customWidth="1"/>
  </cols>
  <sheetData>
    <row r="2" spans="1:12" ht="20" customHeight="1" x14ac:dyDescent="0.2">
      <c r="A2" s="18" t="s">
        <v>39</v>
      </c>
    </row>
    <row r="3" spans="1:12" ht="18.75" customHeight="1" x14ac:dyDescent="0.15">
      <c r="A3" s="1"/>
    </row>
    <row r="4" spans="1:12" ht="25" customHeight="1" x14ac:dyDescent="0.15">
      <c r="A4" s="1"/>
      <c r="D4" s="15"/>
    </row>
    <row r="5" spans="1:12" ht="25" customHeight="1" x14ac:dyDescent="0.15">
      <c r="A5" s="4" t="s">
        <v>4</v>
      </c>
      <c r="G5" s="12"/>
      <c r="H5" s="13" t="s">
        <v>2</v>
      </c>
      <c r="I5" s="13" t="s">
        <v>40</v>
      </c>
    </row>
    <row r="6" spans="1:12" s="8" customFormat="1" ht="25" customHeight="1" x14ac:dyDescent="0.15">
      <c r="A6" s="8" t="s">
        <v>41</v>
      </c>
      <c r="B6" s="8" t="s">
        <v>42</v>
      </c>
      <c r="C6" s="8" t="s">
        <v>43</v>
      </c>
      <c r="D6" s="8" t="s">
        <v>44</v>
      </c>
      <c r="E6" s="8" t="s">
        <v>45</v>
      </c>
      <c r="F6" s="8" t="s">
        <v>46</v>
      </c>
      <c r="G6" s="14" t="s">
        <v>47</v>
      </c>
      <c r="H6" s="14" t="s">
        <v>48</v>
      </c>
      <c r="I6" s="14" t="s">
        <v>48</v>
      </c>
      <c r="K6" s="1" t="s">
        <v>49</v>
      </c>
      <c r="L6" s="22"/>
    </row>
    <row r="7" spans="1:12" ht="25" customHeight="1" x14ac:dyDescent="0.15">
      <c r="A7" t="s">
        <v>50</v>
      </c>
      <c r="B7" t="s">
        <v>51</v>
      </c>
      <c r="C7" t="s">
        <v>52</v>
      </c>
      <c r="D7" s="7"/>
      <c r="E7" s="9"/>
      <c r="F7" t="s">
        <v>53</v>
      </c>
      <c r="G7" s="19">
        <v>3.3911000000000002E-3</v>
      </c>
      <c r="H7" s="20">
        <f>D7*G7</f>
        <v>0</v>
      </c>
      <c r="I7" s="20">
        <f>E7*G7</f>
        <v>0</v>
      </c>
      <c r="K7" t="s">
        <v>54</v>
      </c>
      <c r="L7" s="3"/>
    </row>
    <row r="8" spans="1:12" ht="25" customHeight="1" x14ac:dyDescent="0.15">
      <c r="A8" t="s">
        <v>50</v>
      </c>
      <c r="B8" t="s">
        <v>55</v>
      </c>
      <c r="C8" t="s">
        <v>56</v>
      </c>
      <c r="D8" s="7"/>
      <c r="E8" s="9"/>
      <c r="F8" t="s">
        <v>57</v>
      </c>
      <c r="G8" s="19">
        <v>2.6160000000000002E-4</v>
      </c>
      <c r="H8" s="20">
        <f t="shared" ref="H8:H24" si="0">D8*G8</f>
        <v>0</v>
      </c>
      <c r="I8" s="20">
        <f t="shared" ref="I8:I24" si="1">E8*G8</f>
        <v>0</v>
      </c>
      <c r="K8" t="s">
        <v>54</v>
      </c>
      <c r="L8" s="3"/>
    </row>
    <row r="9" spans="1:12" ht="25" customHeight="1" x14ac:dyDescent="0.15">
      <c r="A9" t="s">
        <v>58</v>
      </c>
      <c r="B9" t="s">
        <v>59</v>
      </c>
      <c r="C9" t="s">
        <v>60</v>
      </c>
      <c r="D9" s="7"/>
      <c r="E9" s="9"/>
      <c r="F9" t="s">
        <v>61</v>
      </c>
      <c r="G9" s="19">
        <v>3.2543999999999997E-2</v>
      </c>
      <c r="H9" s="20">
        <f t="shared" si="0"/>
        <v>0</v>
      </c>
      <c r="I9" s="20">
        <f t="shared" si="1"/>
        <v>0</v>
      </c>
      <c r="K9" t="s">
        <v>54</v>
      </c>
      <c r="L9" s="3"/>
    </row>
    <row r="10" spans="1:12" ht="25" customHeight="1" x14ac:dyDescent="0.15">
      <c r="A10" t="s">
        <v>58</v>
      </c>
      <c r="B10" t="s">
        <v>59</v>
      </c>
      <c r="C10" t="s">
        <v>62</v>
      </c>
      <c r="D10" s="7"/>
      <c r="E10" s="9"/>
      <c r="F10" t="s">
        <v>61</v>
      </c>
      <c r="G10" s="19">
        <v>1.8557000000000001E-2</v>
      </c>
      <c r="H10" s="20">
        <f t="shared" si="0"/>
        <v>0</v>
      </c>
      <c r="I10" s="20">
        <f t="shared" si="1"/>
        <v>0</v>
      </c>
      <c r="K10" t="s">
        <v>54</v>
      </c>
      <c r="L10" s="3"/>
    </row>
    <row r="11" spans="1:12" ht="25" customHeight="1" x14ac:dyDescent="0.15">
      <c r="A11" t="s">
        <v>58</v>
      </c>
      <c r="B11" t="s">
        <v>59</v>
      </c>
      <c r="C11" t="s">
        <v>63</v>
      </c>
      <c r="D11" s="7"/>
      <c r="E11" s="9"/>
      <c r="F11" t="s">
        <v>61</v>
      </c>
      <c r="G11" s="19">
        <v>0.12388399999999999</v>
      </c>
      <c r="H11" s="20">
        <f t="shared" si="0"/>
        <v>0</v>
      </c>
      <c r="I11" s="20">
        <f t="shared" si="1"/>
        <v>0</v>
      </c>
      <c r="K11" t="s">
        <v>54</v>
      </c>
      <c r="L11" s="3"/>
    </row>
    <row r="12" spans="1:12" ht="25" customHeight="1" x14ac:dyDescent="0.15">
      <c r="A12" t="s">
        <v>58</v>
      </c>
      <c r="B12" t="s">
        <v>59</v>
      </c>
      <c r="C12" t="s">
        <v>64</v>
      </c>
      <c r="D12" s="7"/>
      <c r="E12" s="9"/>
      <c r="F12" t="s">
        <v>61</v>
      </c>
      <c r="G12" s="19">
        <v>2.6135250000000002E-2</v>
      </c>
      <c r="H12" s="20">
        <f t="shared" si="0"/>
        <v>0</v>
      </c>
      <c r="I12" s="20">
        <f t="shared" si="1"/>
        <v>0</v>
      </c>
      <c r="K12" t="s">
        <v>54</v>
      </c>
      <c r="L12" s="3"/>
    </row>
    <row r="13" spans="1:12" ht="25" customHeight="1" x14ac:dyDescent="0.15">
      <c r="A13" t="s">
        <v>65</v>
      </c>
      <c r="B13" t="s">
        <v>66</v>
      </c>
      <c r="C13" t="s">
        <v>67</v>
      </c>
      <c r="D13" s="7"/>
      <c r="E13" s="9"/>
      <c r="F13" t="s">
        <v>68</v>
      </c>
      <c r="G13" s="19">
        <v>2.2807226666666667</v>
      </c>
      <c r="H13" s="20">
        <f t="shared" si="0"/>
        <v>0</v>
      </c>
      <c r="I13" s="20">
        <f t="shared" si="1"/>
        <v>0</v>
      </c>
      <c r="K13" t="s">
        <v>54</v>
      </c>
      <c r="L13" s="3"/>
    </row>
    <row r="14" spans="1:12" ht="25" customHeight="1" x14ac:dyDescent="0.15">
      <c r="A14" t="s">
        <v>65</v>
      </c>
      <c r="B14" t="s">
        <v>69</v>
      </c>
      <c r="C14" t="s">
        <v>67</v>
      </c>
      <c r="D14" s="7"/>
      <c r="E14" s="9"/>
      <c r="F14" t="s">
        <v>68</v>
      </c>
      <c r="G14" s="19">
        <v>1.115966</v>
      </c>
      <c r="H14" s="20">
        <f t="shared" si="0"/>
        <v>0</v>
      </c>
      <c r="I14" s="20">
        <f t="shared" si="1"/>
        <v>0</v>
      </c>
      <c r="K14" t="s">
        <v>54</v>
      </c>
      <c r="L14" s="3"/>
    </row>
    <row r="15" spans="1:12" ht="25" customHeight="1" x14ac:dyDescent="0.15">
      <c r="A15" t="s">
        <v>65</v>
      </c>
      <c r="B15" t="s">
        <v>70</v>
      </c>
      <c r="C15" t="s">
        <v>71</v>
      </c>
      <c r="D15" s="7"/>
      <c r="E15" s="9"/>
      <c r="F15" t="s">
        <v>72</v>
      </c>
      <c r="G15" s="19">
        <v>2.9187000000000001E-2</v>
      </c>
      <c r="H15" s="20">
        <f t="shared" si="0"/>
        <v>0</v>
      </c>
      <c r="I15" s="20">
        <f t="shared" si="1"/>
        <v>0</v>
      </c>
      <c r="K15" t="s">
        <v>54</v>
      </c>
      <c r="L15" s="3"/>
    </row>
    <row r="16" spans="1:12" ht="25" customHeight="1" x14ac:dyDescent="0.15">
      <c r="A16" t="s">
        <v>65</v>
      </c>
      <c r="B16" t="s">
        <v>70</v>
      </c>
      <c r="C16" t="s">
        <v>73</v>
      </c>
      <c r="D16" s="7"/>
      <c r="E16" s="9"/>
      <c r="F16" t="s">
        <v>72</v>
      </c>
      <c r="G16" s="19">
        <v>2.6634000000000001E-2</v>
      </c>
      <c r="H16" s="20">
        <f t="shared" si="0"/>
        <v>0</v>
      </c>
      <c r="I16" s="20">
        <f t="shared" si="1"/>
        <v>0</v>
      </c>
      <c r="K16" t="s">
        <v>54</v>
      </c>
      <c r="L16" s="3"/>
    </row>
    <row r="17" spans="1:12" ht="25" customHeight="1" x14ac:dyDescent="0.15">
      <c r="A17" t="s">
        <v>65</v>
      </c>
      <c r="B17" t="s">
        <v>70</v>
      </c>
      <c r="C17" t="s">
        <v>74</v>
      </c>
      <c r="D17" s="7"/>
      <c r="E17" s="9"/>
      <c r="F17" t="s">
        <v>72</v>
      </c>
      <c r="G17" s="19">
        <v>1.8905999999999999E-2</v>
      </c>
      <c r="H17" s="20">
        <f t="shared" si="0"/>
        <v>0</v>
      </c>
      <c r="I17" s="20">
        <f t="shared" si="1"/>
        <v>0</v>
      </c>
      <c r="K17" t="s">
        <v>54</v>
      </c>
      <c r="L17" s="3"/>
    </row>
    <row r="18" spans="1:12" ht="25" customHeight="1" x14ac:dyDescent="0.15">
      <c r="A18" t="s">
        <v>65</v>
      </c>
      <c r="B18" t="s">
        <v>75</v>
      </c>
      <c r="C18" t="s">
        <v>67</v>
      </c>
      <c r="D18" s="7"/>
      <c r="E18" s="9"/>
      <c r="F18" t="s">
        <v>68</v>
      </c>
      <c r="G18" s="19">
        <v>3.3991440000000002</v>
      </c>
      <c r="H18" s="20">
        <f t="shared" si="0"/>
        <v>0</v>
      </c>
      <c r="I18" s="20">
        <f t="shared" si="1"/>
        <v>0</v>
      </c>
      <c r="K18" t="s">
        <v>54</v>
      </c>
      <c r="L18" s="3"/>
    </row>
    <row r="19" spans="1:12" ht="25" customHeight="1" x14ac:dyDescent="0.15">
      <c r="A19" t="s">
        <v>76</v>
      </c>
      <c r="B19" t="s">
        <v>77</v>
      </c>
      <c r="C19" t="s">
        <v>78</v>
      </c>
      <c r="D19" s="7"/>
      <c r="E19" s="9"/>
      <c r="F19" t="s">
        <v>68</v>
      </c>
      <c r="G19" s="19">
        <v>0.05</v>
      </c>
      <c r="H19" s="20">
        <f t="shared" si="0"/>
        <v>0</v>
      </c>
      <c r="I19" s="20">
        <f t="shared" si="1"/>
        <v>0</v>
      </c>
      <c r="K19" t="s">
        <v>54</v>
      </c>
      <c r="L19" s="3"/>
    </row>
    <row r="20" spans="1:12" ht="25" customHeight="1" x14ac:dyDescent="0.15">
      <c r="A20" t="s">
        <v>76</v>
      </c>
      <c r="B20" t="s">
        <v>79</v>
      </c>
      <c r="C20" t="s">
        <v>80</v>
      </c>
      <c r="D20" s="7"/>
      <c r="E20" s="9"/>
      <c r="F20" t="s">
        <v>81</v>
      </c>
      <c r="G20" s="19">
        <v>4.17136</v>
      </c>
      <c r="H20" s="20">
        <f t="shared" si="0"/>
        <v>0</v>
      </c>
      <c r="I20" s="20">
        <f t="shared" si="1"/>
        <v>0</v>
      </c>
      <c r="K20" t="s">
        <v>54</v>
      </c>
      <c r="L20" s="3"/>
    </row>
    <row r="21" spans="1:12" ht="25" customHeight="1" x14ac:dyDescent="0.15">
      <c r="A21" t="s">
        <v>76</v>
      </c>
      <c r="B21" t="s">
        <v>82</v>
      </c>
      <c r="C21" t="s">
        <v>83</v>
      </c>
      <c r="D21" s="7"/>
      <c r="E21" s="9"/>
      <c r="F21" t="s">
        <v>81</v>
      </c>
      <c r="G21" s="19">
        <v>4.7035590000000003</v>
      </c>
      <c r="H21" s="20">
        <f t="shared" si="0"/>
        <v>0</v>
      </c>
      <c r="I21" s="20">
        <f t="shared" si="1"/>
        <v>0</v>
      </c>
      <c r="K21" t="s">
        <v>54</v>
      </c>
      <c r="L21" s="3"/>
    </row>
    <row r="22" spans="1:12" ht="25" customHeight="1" x14ac:dyDescent="0.15">
      <c r="A22" t="s">
        <v>76</v>
      </c>
      <c r="B22" t="s">
        <v>84</v>
      </c>
      <c r="C22" t="s">
        <v>85</v>
      </c>
      <c r="D22" s="7"/>
      <c r="E22" s="9"/>
      <c r="F22" t="s">
        <v>68</v>
      </c>
      <c r="G22" s="19">
        <v>0.58006000000000002</v>
      </c>
      <c r="H22" s="20">
        <f t="shared" si="0"/>
        <v>0</v>
      </c>
      <c r="I22" s="20">
        <f t="shared" si="1"/>
        <v>0</v>
      </c>
      <c r="K22" t="s">
        <v>54</v>
      </c>
      <c r="L22" s="3"/>
    </row>
    <row r="23" spans="1:12" ht="25" customHeight="1" x14ac:dyDescent="0.15">
      <c r="A23" t="s">
        <v>76</v>
      </c>
      <c r="B23" t="s">
        <v>86</v>
      </c>
      <c r="C23" t="s">
        <v>87</v>
      </c>
      <c r="D23" s="7"/>
      <c r="E23" s="9"/>
      <c r="F23" t="s">
        <v>81</v>
      </c>
      <c r="G23" s="19">
        <v>0.50181900000000002</v>
      </c>
      <c r="H23" s="20">
        <f t="shared" si="0"/>
        <v>0</v>
      </c>
      <c r="I23" s="20">
        <f t="shared" si="1"/>
        <v>0</v>
      </c>
      <c r="K23" t="s">
        <v>54</v>
      </c>
      <c r="L23" s="3"/>
    </row>
    <row r="24" spans="1:12" ht="25" customHeight="1" x14ac:dyDescent="0.15">
      <c r="A24" t="s">
        <v>76</v>
      </c>
      <c r="B24" t="s">
        <v>88</v>
      </c>
      <c r="C24" t="s">
        <v>89</v>
      </c>
      <c r="D24" s="7"/>
      <c r="E24" s="9"/>
      <c r="F24" t="s">
        <v>81</v>
      </c>
      <c r="G24" s="19">
        <v>0.22355699999999998</v>
      </c>
      <c r="H24" s="20">
        <f t="shared" si="0"/>
        <v>0</v>
      </c>
      <c r="I24" s="20">
        <f t="shared" si="1"/>
        <v>0</v>
      </c>
      <c r="K24" t="s">
        <v>54</v>
      </c>
      <c r="L24" s="3"/>
    </row>
    <row r="25" spans="1:12" ht="25" customHeight="1" x14ac:dyDescent="0.15">
      <c r="A25" t="s">
        <v>90</v>
      </c>
      <c r="C25" t="s">
        <v>91</v>
      </c>
      <c r="D25" s="7"/>
      <c r="E25" s="9"/>
      <c r="F25" t="s">
        <v>92</v>
      </c>
      <c r="G25" s="28">
        <v>23</v>
      </c>
      <c r="H25" s="20">
        <f t="shared" ref="H25:H28" si="2">D25*G25</f>
        <v>0</v>
      </c>
      <c r="I25" s="20">
        <f t="shared" ref="I25:I28" si="3">E25*G25</f>
        <v>0</v>
      </c>
      <c r="K25" s="10" t="s">
        <v>93</v>
      </c>
      <c r="L25" s="3"/>
    </row>
    <row r="26" spans="1:12" ht="25" customHeight="1" x14ac:dyDescent="0.15">
      <c r="A26" t="s">
        <v>90</v>
      </c>
      <c r="C26" t="s">
        <v>94</v>
      </c>
      <c r="D26" s="7"/>
      <c r="E26" s="9"/>
      <c r="F26" t="s">
        <v>92</v>
      </c>
      <c r="G26" s="28">
        <v>39</v>
      </c>
      <c r="H26" s="20">
        <f t="shared" si="2"/>
        <v>0</v>
      </c>
      <c r="I26" s="20">
        <f t="shared" si="3"/>
        <v>0</v>
      </c>
      <c r="K26" s="10" t="s">
        <v>95</v>
      </c>
      <c r="L26" s="3"/>
    </row>
    <row r="27" spans="1:12" ht="25" customHeight="1" x14ac:dyDescent="0.15">
      <c r="A27" t="s">
        <v>90</v>
      </c>
      <c r="C27" t="s">
        <v>96</v>
      </c>
      <c r="D27" s="7"/>
      <c r="E27" s="9"/>
      <c r="F27" t="s">
        <v>92</v>
      </c>
      <c r="G27" s="28">
        <v>4.54</v>
      </c>
      <c r="H27" s="20">
        <f t="shared" si="2"/>
        <v>0</v>
      </c>
      <c r="I27" s="20">
        <f t="shared" si="3"/>
        <v>0</v>
      </c>
      <c r="K27" s="10" t="s">
        <v>93</v>
      </c>
      <c r="L27" s="3"/>
    </row>
    <row r="28" spans="1:12" ht="25" customHeight="1" x14ac:dyDescent="0.15">
      <c r="A28" t="s">
        <v>90</v>
      </c>
      <c r="C28" t="s">
        <v>97</v>
      </c>
      <c r="D28" s="7"/>
      <c r="E28" s="9"/>
      <c r="F28" t="s">
        <v>92</v>
      </c>
      <c r="G28" s="28">
        <v>9.9</v>
      </c>
      <c r="H28" s="20">
        <f t="shared" si="2"/>
        <v>0</v>
      </c>
      <c r="I28" s="20">
        <f t="shared" si="3"/>
        <v>0</v>
      </c>
      <c r="K28" s="10" t="s">
        <v>98</v>
      </c>
      <c r="L28" s="3"/>
    </row>
    <row r="29" spans="1:12" ht="25" customHeight="1" thickBot="1" x14ac:dyDescent="0.2">
      <c r="F29" s="1"/>
      <c r="G29" s="6" t="s">
        <v>99</v>
      </c>
      <c r="H29" s="21">
        <f>SUM(H7:H28)</f>
        <v>0</v>
      </c>
      <c r="I29" s="21">
        <f>SUM(I7:I28)</f>
        <v>0</v>
      </c>
      <c r="L29" s="3"/>
    </row>
    <row r="30" spans="1:12" ht="25" customHeight="1" x14ac:dyDescent="0.15"/>
    <row r="31" spans="1:12" ht="25" customHeight="1" x14ac:dyDescent="0.15"/>
    <row r="32" spans="1:12" ht="25" customHeight="1" x14ac:dyDescent="0.15"/>
    <row r="33" ht="25" customHeight="1" x14ac:dyDescent="0.15"/>
    <row r="34" ht="25" customHeight="1" x14ac:dyDescent="0.15"/>
    <row r="35" ht="25" customHeight="1" x14ac:dyDescent="0.15"/>
    <row r="36" ht="25" customHeight="1" x14ac:dyDescent="0.15"/>
    <row r="37" ht="25" customHeight="1" x14ac:dyDescent="0.15"/>
  </sheetData>
  <hyperlinks>
    <hyperlink ref="K26" r:id="rId1" display="https://www.cpre.org.uk/about-us/cpre-media/net-zero-for-land-virtually-impossible-without-more-ambition-on-peatlands/" xr:uid="{2AE64BBE-82AB-490E-B924-5CA0CF6ECDF4}"/>
    <hyperlink ref="K25" r:id="rId2" display="https://peatscope.com/layers/" xr:uid="{89DC903B-1D2A-4A27-A36B-CF286AF00009}"/>
    <hyperlink ref="K27" r:id="rId3" display="https://peatscope.com/layers/" xr:uid="{2BC2AF4D-5E15-4B1B-8D51-491AF12A8773}"/>
    <hyperlink ref="K28" r:id="rId4" location=":~:text=The%20rate%20of%20carbon%20loss%20due%20to%20peat,ha-1%20yr-1%29%20during%20the%20first%20generation%20of%20trees." display="https://cdn.forestresearch.gov.uk/2021/01/20_0041_leaflet_cc_factsheet_peatlands_wip06_acc.pdf - :~:text=The%20rate%20of%20carbon%20loss%20due%20to%20peat,ha-1%20yr-1%29%20during%20the%20first%20generation%20of%20trees." xr:uid="{57BFCBA4-F5C2-4ABD-BBE2-A3A915686696}"/>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F4DD7-998F-484B-895C-C63145F8427E}">
  <dimension ref="A2:M28"/>
  <sheetViews>
    <sheetView showGridLines="0" zoomScale="80" zoomScaleNormal="80" workbookViewId="0">
      <pane xSplit="1" ySplit="5" topLeftCell="B6" activePane="bottomRight" state="frozen"/>
      <selection pane="topRight" activeCell="F23" sqref="F22:F23"/>
      <selection pane="bottomLeft" activeCell="F23" sqref="F22:F23"/>
      <selection pane="bottomRight" activeCell="D11" sqref="D11"/>
    </sheetView>
  </sheetViews>
  <sheetFormatPr baseColWidth="10" defaultColWidth="8.83203125" defaultRowHeight="20" customHeight="1" x14ac:dyDescent="0.15"/>
  <cols>
    <col min="1" max="1" width="26.6640625" customWidth="1"/>
    <col min="2" max="2" width="23.6640625" bestFit="1" customWidth="1"/>
    <col min="3" max="3" width="32.1640625" bestFit="1" customWidth="1"/>
    <col min="4" max="4" width="16.83203125" customWidth="1"/>
    <col min="5" max="5" width="16.6640625" customWidth="1"/>
    <col min="6" max="6" width="15.6640625" bestFit="1" customWidth="1"/>
    <col min="7" max="7" width="17.5" customWidth="1"/>
    <col min="8" max="8" width="13" customWidth="1"/>
    <col min="11" max="11" width="11.5" bestFit="1" customWidth="1"/>
  </cols>
  <sheetData>
    <row r="2" spans="1:13" ht="20" customHeight="1" x14ac:dyDescent="0.2">
      <c r="A2" s="18" t="s">
        <v>100</v>
      </c>
    </row>
    <row r="3" spans="1:13" ht="20" customHeight="1" x14ac:dyDescent="0.15">
      <c r="A3" s="1"/>
    </row>
    <row r="4" spans="1:13" ht="24.75" customHeight="1" x14ac:dyDescent="0.15">
      <c r="A4" s="4" t="s">
        <v>101</v>
      </c>
      <c r="G4" s="2"/>
      <c r="L4" s="3"/>
    </row>
    <row r="5" spans="1:13" ht="30" x14ac:dyDescent="0.15">
      <c r="A5" s="1" t="s">
        <v>41</v>
      </c>
      <c r="B5" s="1" t="s">
        <v>42</v>
      </c>
      <c r="C5" s="1" t="s">
        <v>43</v>
      </c>
      <c r="D5" s="8" t="s">
        <v>102</v>
      </c>
      <c r="E5" s="8" t="s">
        <v>103</v>
      </c>
      <c r="F5" s="1" t="s">
        <v>46</v>
      </c>
      <c r="G5" s="1" t="s">
        <v>47</v>
      </c>
      <c r="H5" s="1" t="s">
        <v>48</v>
      </c>
      <c r="I5" s="1"/>
      <c r="J5" s="1"/>
      <c r="K5" s="1" t="s">
        <v>49</v>
      </c>
      <c r="L5" s="22"/>
    </row>
    <row r="6" spans="1:13" ht="25" customHeight="1" x14ac:dyDescent="0.15">
      <c r="A6" t="s">
        <v>101</v>
      </c>
      <c r="B6" t="s">
        <v>104</v>
      </c>
      <c r="C6" t="s">
        <v>104</v>
      </c>
      <c r="D6" s="7"/>
      <c r="E6" s="9"/>
      <c r="F6" t="s">
        <v>105</v>
      </c>
      <c r="G6" s="11">
        <v>-1.18925E-3</v>
      </c>
      <c r="H6" s="5">
        <f t="shared" ref="H6:H24" si="0">D6*G6</f>
        <v>0</v>
      </c>
      <c r="I6" s="5">
        <f>E6*G6</f>
        <v>0</v>
      </c>
      <c r="K6" t="s">
        <v>106</v>
      </c>
      <c r="L6" s="3"/>
    </row>
    <row r="7" spans="1:13" ht="25" customHeight="1" x14ac:dyDescent="0.15">
      <c r="A7" t="s">
        <v>101</v>
      </c>
      <c r="B7" t="s">
        <v>107</v>
      </c>
      <c r="C7" t="s">
        <v>107</v>
      </c>
      <c r="D7" s="7"/>
      <c r="E7" s="9"/>
      <c r="F7" t="s">
        <v>108</v>
      </c>
      <c r="G7" s="11">
        <v>-0.14680000000000001</v>
      </c>
      <c r="H7" s="5">
        <f t="shared" si="0"/>
        <v>0</v>
      </c>
      <c r="I7" s="5">
        <f t="shared" ref="I7:I24" si="1">E7*G7</f>
        <v>0</v>
      </c>
      <c r="K7" t="s">
        <v>106</v>
      </c>
      <c r="L7" s="3"/>
    </row>
    <row r="8" spans="1:13" ht="25" customHeight="1" x14ac:dyDescent="0.15">
      <c r="A8" t="s">
        <v>101</v>
      </c>
      <c r="B8" t="s">
        <v>109</v>
      </c>
      <c r="C8" t="s">
        <v>110</v>
      </c>
      <c r="D8" s="7"/>
      <c r="E8" s="41"/>
      <c r="F8" t="s">
        <v>108</v>
      </c>
      <c r="G8" s="11">
        <v>-5.2559725000000004</v>
      </c>
      <c r="H8" s="5">
        <f t="shared" si="0"/>
        <v>0</v>
      </c>
      <c r="I8" s="5">
        <f t="shared" si="1"/>
        <v>0</v>
      </c>
      <c r="K8" t="s">
        <v>106</v>
      </c>
      <c r="L8" s="3"/>
      <c r="M8" s="5">
        <f>I8-H8</f>
        <v>0</v>
      </c>
    </row>
    <row r="9" spans="1:13" ht="25" customHeight="1" x14ac:dyDescent="0.15">
      <c r="A9" t="s">
        <v>101</v>
      </c>
      <c r="B9" t="s">
        <v>111</v>
      </c>
      <c r="C9" t="s">
        <v>112</v>
      </c>
      <c r="D9" s="7"/>
      <c r="E9" s="9"/>
      <c r="F9" t="s">
        <v>105</v>
      </c>
      <c r="G9" s="11">
        <v>-7.3400000000000006E-4</v>
      </c>
      <c r="H9" s="5">
        <f t="shared" si="0"/>
        <v>0</v>
      </c>
      <c r="I9" s="5">
        <f t="shared" si="1"/>
        <v>0</v>
      </c>
      <c r="K9" t="s">
        <v>106</v>
      </c>
      <c r="L9" s="3"/>
    </row>
    <row r="10" spans="1:13" ht="25" customHeight="1" x14ac:dyDescent="0.15">
      <c r="A10" t="s">
        <v>101</v>
      </c>
      <c r="B10" t="s">
        <v>113</v>
      </c>
      <c r="C10" t="s">
        <v>114</v>
      </c>
      <c r="D10" s="7"/>
      <c r="E10" s="9"/>
      <c r="F10" t="s">
        <v>108</v>
      </c>
      <c r="G10" s="11">
        <v>-9.18</v>
      </c>
      <c r="H10" s="5">
        <f t="shared" si="0"/>
        <v>0</v>
      </c>
      <c r="I10" s="5">
        <f t="shared" si="1"/>
        <v>0</v>
      </c>
      <c r="K10" t="s">
        <v>106</v>
      </c>
      <c r="L10" s="3"/>
    </row>
    <row r="11" spans="1:13" ht="25" customHeight="1" x14ac:dyDescent="0.15">
      <c r="A11" t="s">
        <v>101</v>
      </c>
      <c r="B11" t="s">
        <v>113</v>
      </c>
      <c r="C11" t="s">
        <v>115</v>
      </c>
      <c r="D11" s="7"/>
      <c r="E11" s="9"/>
      <c r="F11" t="s">
        <v>108</v>
      </c>
      <c r="G11" s="11">
        <v>-16.329999999999998</v>
      </c>
      <c r="H11" s="5">
        <f t="shared" si="0"/>
        <v>0</v>
      </c>
      <c r="I11" s="5">
        <f t="shared" si="1"/>
        <v>0</v>
      </c>
      <c r="K11" t="s">
        <v>106</v>
      </c>
      <c r="L11" s="3"/>
      <c r="M11" s="5">
        <f>I11-H11</f>
        <v>0</v>
      </c>
    </row>
    <row r="12" spans="1:13" ht="25" customHeight="1" x14ac:dyDescent="0.15">
      <c r="A12" t="s">
        <v>101</v>
      </c>
      <c r="B12" t="s">
        <v>116</v>
      </c>
      <c r="C12" t="s">
        <v>117</v>
      </c>
      <c r="D12" s="7"/>
      <c r="E12" s="41"/>
      <c r="F12" t="s">
        <v>108</v>
      </c>
      <c r="G12" s="11">
        <v>-5.2</v>
      </c>
      <c r="H12" s="5">
        <f t="shared" si="0"/>
        <v>0</v>
      </c>
      <c r="I12" s="5">
        <f t="shared" si="1"/>
        <v>0</v>
      </c>
      <c r="K12" s="10" t="s">
        <v>118</v>
      </c>
      <c r="L12" s="3"/>
    </row>
    <row r="13" spans="1:13" ht="25" customHeight="1" x14ac:dyDescent="0.15">
      <c r="A13" t="s">
        <v>101</v>
      </c>
      <c r="B13" t="s">
        <v>119</v>
      </c>
      <c r="C13" t="s">
        <v>120</v>
      </c>
      <c r="D13" s="7"/>
      <c r="E13" s="9"/>
      <c r="F13" t="s">
        <v>108</v>
      </c>
      <c r="G13" s="11">
        <v>-6</v>
      </c>
      <c r="H13" s="5">
        <f t="shared" si="0"/>
        <v>0</v>
      </c>
      <c r="I13" s="5">
        <f t="shared" si="1"/>
        <v>0</v>
      </c>
      <c r="K13" s="10" t="s">
        <v>121</v>
      </c>
    </row>
    <row r="14" spans="1:13" ht="25" customHeight="1" x14ac:dyDescent="0.15">
      <c r="A14" t="s">
        <v>101</v>
      </c>
      <c r="B14" t="s">
        <v>122</v>
      </c>
      <c r="C14" t="s">
        <v>123</v>
      </c>
      <c r="D14" s="7"/>
      <c r="E14" s="9"/>
      <c r="F14" t="s">
        <v>108</v>
      </c>
      <c r="G14" s="11">
        <v>-43.3</v>
      </c>
      <c r="H14" s="5">
        <f t="shared" si="0"/>
        <v>0</v>
      </c>
      <c r="I14" s="5">
        <f t="shared" si="1"/>
        <v>0</v>
      </c>
      <c r="K14" t="s">
        <v>124</v>
      </c>
    </row>
    <row r="15" spans="1:13" ht="25" customHeight="1" x14ac:dyDescent="0.15">
      <c r="A15" t="s">
        <v>101</v>
      </c>
      <c r="B15" t="s">
        <v>125</v>
      </c>
      <c r="C15" t="s">
        <v>126</v>
      </c>
      <c r="D15" s="7"/>
      <c r="E15" s="9"/>
      <c r="F15" t="s">
        <v>108</v>
      </c>
      <c r="G15" s="11">
        <v>-1.9</v>
      </c>
      <c r="H15" s="5">
        <f t="shared" si="0"/>
        <v>0</v>
      </c>
      <c r="I15" s="5">
        <f t="shared" si="1"/>
        <v>0</v>
      </c>
    </row>
    <row r="16" spans="1:13" ht="25" customHeight="1" x14ac:dyDescent="0.15">
      <c r="A16" t="s">
        <v>101</v>
      </c>
      <c r="B16" t="s">
        <v>125</v>
      </c>
      <c r="C16" t="s">
        <v>127</v>
      </c>
      <c r="D16" s="7"/>
      <c r="E16" s="9"/>
      <c r="F16" t="s">
        <v>108</v>
      </c>
      <c r="G16" s="11">
        <v>-3.8</v>
      </c>
      <c r="H16" s="5">
        <f t="shared" si="0"/>
        <v>0</v>
      </c>
      <c r="I16" s="5">
        <f t="shared" si="1"/>
        <v>0</v>
      </c>
    </row>
    <row r="17" spans="1:11" ht="25" customHeight="1" x14ac:dyDescent="0.15">
      <c r="A17" t="s">
        <v>101</v>
      </c>
      <c r="B17" t="s">
        <v>125</v>
      </c>
      <c r="C17" t="s">
        <v>128</v>
      </c>
      <c r="D17" s="7"/>
      <c r="E17" s="9"/>
      <c r="F17" t="s">
        <v>108</v>
      </c>
      <c r="G17" s="11">
        <v>-5.8</v>
      </c>
      <c r="H17" s="5">
        <f t="shared" si="0"/>
        <v>0</v>
      </c>
      <c r="I17" s="5">
        <f t="shared" si="1"/>
        <v>0</v>
      </c>
    </row>
    <row r="18" spans="1:11" ht="25" customHeight="1" x14ac:dyDescent="0.15">
      <c r="A18" t="s">
        <v>101</v>
      </c>
      <c r="B18" t="s">
        <v>129</v>
      </c>
      <c r="C18" t="s">
        <v>130</v>
      </c>
      <c r="D18" s="7"/>
      <c r="E18" s="9"/>
      <c r="F18" t="s">
        <v>108</v>
      </c>
      <c r="G18" s="11">
        <v>-21.6</v>
      </c>
      <c r="H18" s="5">
        <f t="shared" si="0"/>
        <v>0</v>
      </c>
      <c r="I18" s="5">
        <f t="shared" si="1"/>
        <v>0</v>
      </c>
      <c r="K18" t="s">
        <v>124</v>
      </c>
    </row>
    <row r="19" spans="1:11" ht="25" customHeight="1" x14ac:dyDescent="0.15">
      <c r="A19" t="s">
        <v>101</v>
      </c>
      <c r="B19" t="s">
        <v>129</v>
      </c>
      <c r="C19" t="s">
        <v>131</v>
      </c>
      <c r="D19" s="7"/>
      <c r="E19" s="9"/>
      <c r="F19" t="s">
        <v>108</v>
      </c>
      <c r="G19" s="11">
        <f>-195/40</f>
        <v>-4.875</v>
      </c>
      <c r="H19" s="5">
        <f t="shared" si="0"/>
        <v>0</v>
      </c>
      <c r="I19" s="5">
        <f t="shared" si="1"/>
        <v>0</v>
      </c>
      <c r="K19" s="10" t="s">
        <v>132</v>
      </c>
    </row>
    <row r="20" spans="1:11" ht="25" customHeight="1" x14ac:dyDescent="0.15">
      <c r="A20" t="s">
        <v>101</v>
      </c>
      <c r="B20" t="s">
        <v>129</v>
      </c>
      <c r="C20" t="s">
        <v>133</v>
      </c>
      <c r="D20" s="7"/>
      <c r="E20" s="9"/>
      <c r="F20" t="s">
        <v>108</v>
      </c>
      <c r="G20" s="11">
        <f>-71.7/30</f>
        <v>-2.39</v>
      </c>
      <c r="H20" s="5">
        <f t="shared" si="0"/>
        <v>0</v>
      </c>
      <c r="I20" s="5">
        <f t="shared" si="1"/>
        <v>0</v>
      </c>
      <c r="K20" s="10" t="s">
        <v>132</v>
      </c>
    </row>
    <row r="21" spans="1:11" ht="25" customHeight="1" x14ac:dyDescent="0.15">
      <c r="A21" t="s">
        <v>101</v>
      </c>
      <c r="B21" t="s">
        <v>129</v>
      </c>
      <c r="C21" t="s">
        <v>134</v>
      </c>
      <c r="D21" s="7"/>
      <c r="E21" s="9"/>
      <c r="F21" t="s">
        <v>108</v>
      </c>
      <c r="G21" s="11">
        <f>-68.8/40</f>
        <v>-1.72</v>
      </c>
      <c r="H21" s="5">
        <f t="shared" si="0"/>
        <v>0</v>
      </c>
      <c r="I21" s="5">
        <f t="shared" si="1"/>
        <v>0</v>
      </c>
      <c r="K21" s="10" t="s">
        <v>132</v>
      </c>
    </row>
    <row r="22" spans="1:11" ht="25" customHeight="1" x14ac:dyDescent="0.15">
      <c r="A22" t="s">
        <v>101</v>
      </c>
      <c r="B22" t="s">
        <v>129</v>
      </c>
      <c r="C22" t="s">
        <v>135</v>
      </c>
      <c r="D22" s="7"/>
      <c r="E22" s="9"/>
      <c r="F22" t="s">
        <v>108</v>
      </c>
      <c r="G22" s="11">
        <f>-88.8/40</f>
        <v>-2.2199999999999998</v>
      </c>
      <c r="H22" s="5">
        <f t="shared" si="0"/>
        <v>0</v>
      </c>
      <c r="I22" s="5">
        <f t="shared" si="1"/>
        <v>0</v>
      </c>
      <c r="K22" s="10" t="s">
        <v>132</v>
      </c>
    </row>
    <row r="23" spans="1:11" ht="25" customHeight="1" x14ac:dyDescent="0.15">
      <c r="A23" t="s">
        <v>101</v>
      </c>
      <c r="B23" t="s">
        <v>129</v>
      </c>
      <c r="C23" t="s">
        <v>136</v>
      </c>
      <c r="D23" s="7"/>
      <c r="E23" s="9"/>
      <c r="F23" t="s">
        <v>108</v>
      </c>
      <c r="G23" s="11">
        <f>-66.4/40</f>
        <v>-1.6600000000000001</v>
      </c>
      <c r="H23" s="5">
        <f t="shared" si="0"/>
        <v>0</v>
      </c>
      <c r="I23" s="5">
        <f t="shared" si="1"/>
        <v>0</v>
      </c>
      <c r="K23" s="10" t="s">
        <v>132</v>
      </c>
    </row>
    <row r="24" spans="1:11" ht="25" customHeight="1" x14ac:dyDescent="0.15">
      <c r="A24" t="s">
        <v>101</v>
      </c>
      <c r="B24" t="s">
        <v>129</v>
      </c>
      <c r="C24" t="s">
        <v>137</v>
      </c>
      <c r="D24" s="7"/>
      <c r="E24" s="9"/>
      <c r="F24" t="s">
        <v>108</v>
      </c>
      <c r="G24" s="11">
        <f>-86.4/40</f>
        <v>-2.16</v>
      </c>
      <c r="H24" s="5">
        <f t="shared" si="0"/>
        <v>0</v>
      </c>
      <c r="I24" s="5">
        <f t="shared" si="1"/>
        <v>0</v>
      </c>
      <c r="K24" s="10" t="s">
        <v>132</v>
      </c>
    </row>
    <row r="25" spans="1:11" ht="25" customHeight="1" x14ac:dyDescent="0.15">
      <c r="A25" t="s">
        <v>101</v>
      </c>
      <c r="B25" t="s">
        <v>90</v>
      </c>
      <c r="C25" t="s">
        <v>138</v>
      </c>
      <c r="D25" s="7"/>
      <c r="E25" s="9"/>
      <c r="F25" t="s">
        <v>108</v>
      </c>
      <c r="G25" s="11">
        <v>-0.76</v>
      </c>
      <c r="H25" s="5">
        <f t="shared" ref="H25:H27" si="2">D25*G25</f>
        <v>0</v>
      </c>
      <c r="I25" s="5">
        <f t="shared" ref="I25:I27" si="3">E25*G25</f>
        <v>0</v>
      </c>
      <c r="K25" s="23" t="s">
        <v>139</v>
      </c>
    </row>
    <row r="26" spans="1:11" ht="25" customHeight="1" x14ac:dyDescent="0.15">
      <c r="A26" t="s">
        <v>101</v>
      </c>
      <c r="B26" t="s">
        <v>90</v>
      </c>
      <c r="C26" t="s">
        <v>94</v>
      </c>
      <c r="D26" s="7"/>
      <c r="E26" s="9"/>
      <c r="F26" t="s">
        <v>108</v>
      </c>
      <c r="G26" s="11">
        <v>-1.1499999999999999</v>
      </c>
      <c r="H26" s="5">
        <f t="shared" si="2"/>
        <v>0</v>
      </c>
      <c r="I26" s="5">
        <f t="shared" si="3"/>
        <v>0</v>
      </c>
      <c r="K26" s="23" t="s">
        <v>140</v>
      </c>
    </row>
    <row r="27" spans="1:11" ht="25" customHeight="1" x14ac:dyDescent="0.15">
      <c r="A27" t="s">
        <v>101</v>
      </c>
      <c r="B27" t="s">
        <v>141</v>
      </c>
      <c r="C27" t="s">
        <v>142</v>
      </c>
      <c r="D27" s="7"/>
      <c r="E27" s="9"/>
      <c r="F27" t="s">
        <v>108</v>
      </c>
      <c r="G27" s="11">
        <v>-3.6</v>
      </c>
      <c r="H27" s="5">
        <f t="shared" si="2"/>
        <v>0</v>
      </c>
      <c r="I27" s="5">
        <f t="shared" si="3"/>
        <v>0</v>
      </c>
      <c r="K27" s="10" t="s">
        <v>143</v>
      </c>
    </row>
    <row r="28" spans="1:11" ht="20" customHeight="1" thickBot="1" x14ac:dyDescent="0.2">
      <c r="F28" s="1"/>
      <c r="G28" s="6" t="s">
        <v>144</v>
      </c>
      <c r="H28" s="21">
        <f>SUM(H6:H27)</f>
        <v>0</v>
      </c>
      <c r="I28" s="21">
        <f>SUM(I6:I27)</f>
        <v>0</v>
      </c>
    </row>
  </sheetData>
  <hyperlinks>
    <hyperlink ref="K19" r:id="rId1" display="https://www.agrifood4netzero.net/uploads/1/1/9/5/119571121/afn_agroforestry_as_a_tool_for_net_zero_in_the_uk.pdf" xr:uid="{0D707DA3-ED96-42C8-AFC0-C50FA252F1AA}"/>
    <hyperlink ref="K20:K24" r:id="rId2" display="https://www.agrifood4netzero.net/uploads/1/1/9/5/119571121/afn_agroforestry_as_a_tool_for_net_zero_in_the_uk.pdf" xr:uid="{087FE6B9-A7D0-4D4B-AB61-DC7681278EDE}"/>
    <hyperlink ref="K12" r:id="rId3" display="https://www.arup.com/insights/knepp-wildland-carbon-project/" xr:uid="{C9D450F3-7189-45C2-A259-E3EA0914759A}"/>
    <hyperlink ref="K13" r:id="rId4" display="https://www.ponda.bio/" xr:uid="{841FBC45-FEBC-4F07-816F-9FB02DDCE225}"/>
    <hyperlink ref="K27" r:id="rId5" display="https://cdn.forestresearch.gov.uk/2021/01/20_0041_leaflet_cc_factsheet_peatlands_wip06_acc.pdf" xr:uid="{8EF5E878-3296-4B58-8D5C-B36CCDCCB869}"/>
  </hyperlinks>
  <pageMargins left="0.7" right="0.7" top="0.75" bottom="0.75" header="0.3" footer="0.3"/>
  <pageSetup paperSize="9" orientation="portrait" r:id="rId6"/>
  <legacy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DABA6E1C17FF438101760D090FCBEF" ma:contentTypeVersion="12" ma:contentTypeDescription="Create a new document." ma:contentTypeScope="" ma:versionID="766861ff8cfeb9dc9d175b41c2ece719">
  <xsd:schema xmlns:xsd="http://www.w3.org/2001/XMLSchema" xmlns:xs="http://www.w3.org/2001/XMLSchema" xmlns:p="http://schemas.microsoft.com/office/2006/metadata/properties" xmlns:ns2="873178f4-01b7-4c35-abda-1a6148e8ace7" xmlns:ns3="d4a56984-d2d8-4f3f-af00-1dfbfe53060c" targetNamespace="http://schemas.microsoft.com/office/2006/metadata/properties" ma:root="true" ma:fieldsID="49b939df752cf1bd9fd1eba4995e8516" ns2:_="" ns3:_="">
    <xsd:import namespace="873178f4-01b7-4c35-abda-1a6148e8ace7"/>
    <xsd:import namespace="d4a56984-d2d8-4f3f-af00-1dfbfe5306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3178f4-01b7-4c35-abda-1a6148e8ac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14133b-2eca-410b-b536-e280440432a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a56984-d2d8-4f3f-af00-1dfbfe53060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b67c1a1-49ce-4004-ac93-7b62b8054cbe}" ma:internalName="TaxCatchAll" ma:showField="CatchAllData" ma:web="d4a56984-d2d8-4f3f-af00-1dfbfe5306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4a56984-d2d8-4f3f-af00-1dfbfe53060c" xsi:nil="true"/>
    <lcf76f155ced4ddcb4097134ff3c332f xmlns="873178f4-01b7-4c35-abda-1a6148e8ac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FC2E52-E0A9-4D8F-B991-B7CE28DAC7A5}">
  <ds:schemaRefs>
    <ds:schemaRef ds:uri="http://schemas.microsoft.com/sharepoint/v3/contenttype/forms"/>
  </ds:schemaRefs>
</ds:datastoreItem>
</file>

<file path=customXml/itemProps2.xml><?xml version="1.0" encoding="utf-8"?>
<ds:datastoreItem xmlns:ds="http://schemas.openxmlformats.org/officeDocument/2006/customXml" ds:itemID="{02141B7E-DF8E-41E2-A15B-0B9F6145DC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3178f4-01b7-4c35-abda-1a6148e8ace7"/>
    <ds:schemaRef ds:uri="d4a56984-d2d8-4f3f-af00-1dfbfe530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11FEA5-0F30-4306-8FFA-C8A2050EFBDF}">
  <ds:schemaRefs>
    <ds:schemaRef ds:uri="http://schemas.microsoft.com/office/2006/metadata/properties"/>
    <ds:schemaRef ds:uri="http://schemas.microsoft.com/office/infopath/2007/PartnerControls"/>
    <ds:schemaRef ds:uri="d4a56984-d2d8-4f3f-af00-1dfbfe53060c"/>
    <ds:schemaRef ds:uri="873178f4-01b7-4c35-abda-1a6148e8ace7"/>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Balance</vt:lpstr>
      <vt:lpstr>Emissions</vt:lpstr>
      <vt:lpstr>Removals</vt:lpstr>
      <vt:lpstr>Balance!Print_Area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Ian Bailey</dc:creator>
  <cp:keywords/>
  <dc:description/>
  <cp:lastModifiedBy>Nick Day (Day Marketing)</cp:lastModifiedBy>
  <cp:revision/>
  <dcterms:created xsi:type="dcterms:W3CDTF">2024-07-29T10:44:16Z</dcterms:created>
  <dcterms:modified xsi:type="dcterms:W3CDTF">2026-07-14T16:17:07Z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0x0101003CDABA6E1C17FF438101760D090FCBEF</vt:lpwstr>
  </property>
  <property fmtid="{D5CDD505-2E9C-101B-9397-08002B2CF9AE}" pid="3" name="MediaServiceImageTags">
    <vt:lpwstr/>
  </property>
  <property fmtid="{D5CDD505-2E9C-101B-9397-08002B2CF9AE}" pid="4" name="Order">
    <vt:r8>92400</vt:r8>
  </property>
  <property fmtid="{D5CDD505-2E9C-101B-9397-08002B2CF9AE}" pid="5" name="_ExtendedDescription">
    <vt:lpwstr/>
  </property>
  <property fmtid="{D5CDD505-2E9C-101B-9397-08002B2CF9AE}" pid="6" name="TriggerFlowInfo">
    <vt:lpwstr/>
  </property>
  <property fmtid="{D5CDD505-2E9C-101B-9397-08002B2CF9AE}" pid="7" name="ComplianceAssetId">
    <vt:lpwstr/>
  </property>
</Properties>
</file>